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ตารางวิกฤติทางการเงิน 2566\"/>
    </mc:Choice>
  </mc:AlternateContent>
  <xr:revisionPtr revIDLastSave="0" documentId="13_ncr:1_{EB1887A1-2CDD-4790-8E0C-A4C3A3EA837E}" xr6:coauthVersionLast="47" xr6:coauthVersionMax="47" xr10:uidLastSave="{00000000-0000-0000-0000-000000000000}"/>
  <bookViews>
    <workbookView xWindow="-120" yWindow="-120" windowWidth="29040" windowHeight="15840" tabRatio="849" activeTab="6" xr2:uid="{00000000-000D-0000-FFFF-FFFF00000000}"/>
  </bookViews>
  <sheets>
    <sheet name="ต.ค.65" sheetId="20" r:id="rId1"/>
    <sheet name="พ.ย.65" sheetId="22" r:id="rId2"/>
    <sheet name="ธ.ค.65" sheetId="23" r:id="rId3"/>
    <sheet name="ม.ค.66" sheetId="24" r:id="rId4"/>
    <sheet name="ก.พ.66" sheetId="25" r:id="rId5"/>
    <sheet name="มี.ค.66" sheetId="26" r:id="rId6"/>
    <sheet name="เม.ย.66" sheetId="27" r:id="rId7"/>
    <sheet name="พ.ค.66" sheetId="28" r:id="rId8"/>
    <sheet name="มิ.ย.66" sheetId="29" r:id="rId9"/>
    <sheet name="ก.ค.66" sheetId="30" r:id="rId10"/>
    <sheet name="ส.ค.66" sheetId="31" r:id="rId11"/>
    <sheet name="ก.ย.66 " sheetId="32" r:id="rId12"/>
    <sheet name="Sheet2" sheetId="35" r:id="rId13"/>
    <sheet name="Sheet1" sheetId="3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26" l="1"/>
  <c r="P21" i="26"/>
  <c r="I21" i="26"/>
  <c r="H21" i="26"/>
  <c r="G5" i="24"/>
  <c r="J5" i="24"/>
  <c r="N5" i="24" s="1"/>
  <c r="K5" i="24"/>
  <c r="L5" i="24"/>
  <c r="M5" i="24"/>
  <c r="O5" i="24"/>
  <c r="G6" i="24"/>
  <c r="J6" i="24"/>
  <c r="K6" i="24"/>
  <c r="L6" i="24"/>
  <c r="M6" i="24"/>
  <c r="O6" i="24"/>
  <c r="G7" i="24"/>
  <c r="J7" i="24"/>
  <c r="K7" i="24"/>
  <c r="L7" i="24"/>
  <c r="M7" i="24"/>
  <c r="N7" i="24"/>
  <c r="O7" i="24"/>
  <c r="N7" i="20"/>
  <c r="G5" i="20"/>
  <c r="N5" i="20" s="1"/>
  <c r="J5" i="20"/>
  <c r="K5" i="20"/>
  <c r="L5" i="20"/>
  <c r="M5" i="20"/>
  <c r="G6" i="20"/>
  <c r="J6" i="20"/>
  <c r="K6" i="20"/>
  <c r="L6" i="20"/>
  <c r="M6" i="20"/>
  <c r="G7" i="20"/>
  <c r="J7" i="20"/>
  <c r="K7" i="20"/>
  <c r="L7" i="20" s="1"/>
  <c r="M7" i="20"/>
  <c r="N6" i="24" l="1"/>
  <c r="N6" i="20"/>
  <c r="G5" i="32"/>
  <c r="J5" i="32"/>
  <c r="K5" i="32"/>
  <c r="L5" i="32"/>
  <c r="M5" i="32"/>
  <c r="G6" i="32"/>
  <c r="J6" i="32"/>
  <c r="K6" i="32"/>
  <c r="L6" i="32"/>
  <c r="M6" i="32"/>
  <c r="G7" i="32"/>
  <c r="J7" i="32"/>
  <c r="K7" i="32"/>
  <c r="L7" i="32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L13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N11" i="31"/>
  <c r="O11" i="32" s="1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8" i="24" l="1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1" l="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l="1"/>
  <c r="O5" i="23" s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<sst xmlns="http://schemas.openxmlformats.org/spreadsheetml/2006/main" count="942" uniqueCount="157">
  <si>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</si>
  <si>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</si>
  <si>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</si>
  <si>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</si>
  <si>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</si>
  <si>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</si>
  <si>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</si>
  <si>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</si>
  <si>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</si>
  <si>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</si>
  <si>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</si>
  <si>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</si>
  <si>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</si>
  <si>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</si>
  <si>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</si>
  <si>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</si>
  <si>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</si>
  <si>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</si>
  <si>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</si>
  <si>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</si>
  <si>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</si>
  <si>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</si>
  <si>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</si>
  <si>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</si>
  <si>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</si>
  <si>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</si>
  <si>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</si>
  <si>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</si>
  <si>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</si>
  <si>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</si>
  <si>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</si>
  <si>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</si>
  <si>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</si>
  <si>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</si>
  <si>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</si>
  <si>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</si>
  <si>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</si>
  <si>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</si>
  <si>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</si>
  <si>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</si>
  <si>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</si>
  <si>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</si>
  <si>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</si>
  <si>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</si>
  <si>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</si>
  <si>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</si>
  <si>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</si>
  <si>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</si>
  <si>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</si>
  <si>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</si>
  <si>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</si>
  <si>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</si>
  <si>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</si>
  <si>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</si>
  <si>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</si>
  <si>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</si>
  <si>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</si>
  <si>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ธ.ค.64</t>
  </si>
  <si>
    <t>Risk Scoring เดือน พ.ย.64</t>
  </si>
  <si>
    <t>Risk Scoring ก.ย.65</t>
  </si>
  <si>
    <t>Risk Scoring เดือน ส.ค.65</t>
  </si>
  <si>
    <t>เงินบำรุงคงเหลือหักหนี้แล้ว</t>
  </si>
  <si>
    <t>ผลการประเมินภาวะวิกฤติ เดือน ตุลาคม 2565</t>
  </si>
  <si>
    <t>Risk Scoring ต.ค.65</t>
  </si>
  <si>
    <t>Risk Scoring เดือน ก.ย.65</t>
  </si>
  <si>
    <t>ผลการประเมินภาวะวิกฤติ เดือน พฤศจิกายน 2565</t>
  </si>
  <si>
    <t>Risk Scoring พ.ย.65</t>
  </si>
  <si>
    <t>Risk Scoring เดือน ต.ค.65</t>
  </si>
  <si>
    <t>ผลการประเมินภาวะวิกฤติ เดือน ธันวาคม  2565</t>
  </si>
  <si>
    <t>ผลการประเมินภาวะวิกฤติ เดือน มกราคม ปีงบประมาณ 2566</t>
  </si>
  <si>
    <t>Risk Scoring ม.ค.66</t>
  </si>
  <si>
    <t>Risk Scoring เดือน ธ.ค.65</t>
  </si>
  <si>
    <t>ผลการประเมินภาวะวิกฤติ เดือน กุมภาพันธ์ ปีงบประมาณ 2566</t>
  </si>
  <si>
    <t>Risk Scoring ก.พ.66</t>
  </si>
  <si>
    <t>Risk Scoring เดือน ม.ค.66</t>
  </si>
  <si>
    <t>ผลการประเมินภาวะวิกฤติ เดือน มีนาคม ปีงบประมาณ 2566</t>
  </si>
  <si>
    <t>ผลการประเมินภาวะวิกฤติ เดือน พฤษภาคม ปีงบประมาณ 2566</t>
  </si>
  <si>
    <t>Risk Scoring มี.ค.66</t>
  </si>
  <si>
    <t>Risk Scoring เดือน ก.พ.66</t>
  </si>
  <si>
    <t>Risk Scoring เม.ย.66</t>
  </si>
  <si>
    <t>Risk Scoring เดือน มี.ค.66</t>
  </si>
  <si>
    <t>Risk Scoring พ.ค.66</t>
  </si>
  <si>
    <t>Risk Scoring เดือน เม.ย.66</t>
  </si>
  <si>
    <t>ผลการประเมินภาวะวิกฤติ เดือน มิถุนายน ปีงบประมาณ 2566</t>
  </si>
  <si>
    <t>Risk Scoring มิ.ย.66</t>
  </si>
  <si>
    <t>Risk Scoring เดือน พ.ค.66</t>
  </si>
  <si>
    <t>ผลการประเมินภาวะวิกฤติ เดือน กรกฏาคม ปีงบประมาณ 2566</t>
  </si>
  <si>
    <t>Risk Scoring ก.ค.66</t>
  </si>
  <si>
    <t>Risk Scoring เดือน มิ.ย.66</t>
  </si>
  <si>
    <t>ผลการประเมินภาวะวิกฤติ เดือน สิงหาคม ปีงบประมาณ 2566</t>
  </si>
  <si>
    <t>Risk Scoring ส.ค.66</t>
  </si>
  <si>
    <t>Risk Scoring เดือน ก.ค.66</t>
  </si>
  <si>
    <t xml:space="preserve">เงินบำรุงคงเหลือหักหนี้แล้ว </t>
  </si>
  <si>
    <t>ผลการประเมินภาวะวิกฤติ เดือน กันยายน ปีงบประมาณ 2566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</si>
  <si>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</si>
  <si>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</si>
  <si>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</si>
  <si>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</si>
  <si>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</si>
  <si>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</si>
  <si>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</si>
  <si>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</si>
  <si>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</si>
  <si>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</si>
  <si>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</si>
  <si>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</si>
  <si>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</si>
  <si>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</si>
  <si>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</si>
  <si>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</si>
  <si>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</si>
  <si>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</si>
  <si>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</si>
  <si>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</si>
  <si>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</si>
  <si>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</si>
  <si>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เขต</t>
  </si>
  <si>
    <t>จังหวัด</t>
  </si>
  <si>
    <t>รหัส</t>
  </si>
  <si>
    <t>หน่วยงาน</t>
  </si>
  <si>
    <t>ประเภท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</si>
  <si>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</si>
  <si>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</si>
  <si>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</si>
  <si>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</si>
  <si>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</si>
  <si>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</si>
  <si>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</si>
  <si>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</si>
  <si>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</si>
  <si>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</si>
  <si>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เงินบำรุงคงเหลือสุทธิ</t>
  </si>
  <si>
    <t>พระนครศรีอยุธยา</t>
  </si>
  <si>
    <t>10660</t>
  </si>
  <si>
    <t>พระนครศรีอยุธยา,รพศ.</t>
  </si>
  <si>
    <t>10688</t>
  </si>
  <si>
    <t>เสนา,รพท.</t>
  </si>
  <si>
    <t>10768</t>
  </si>
  <si>
    <t>รพช.</t>
  </si>
  <si>
    <t>10769</t>
  </si>
  <si>
    <t>สมเด็จพระสังฆราช(นครหลวง),รพช.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</si>
  <si>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</si>
  <si>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</si>
  <si>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</si>
  <si>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</si>
  <si>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</si>
  <si>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</si>
  <si>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</si>
  <si>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</si>
  <si>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</si>
  <si>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10777</t>
  </si>
  <si>
    <t>10778</t>
  </si>
  <si>
    <t>10779</t>
  </si>
  <si>
    <t>10780</t>
  </si>
  <si>
    <t>10781</t>
  </si>
  <si>
    <t>รวม</t>
  </si>
  <si>
    <t>256607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</si>
</sst>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  <font>
      <b/>
      <u/>
      <sz val="20"/>
      <color theme="1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4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/>
    <xf numFmtId="190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6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 readingOrder="1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6" fillId="2" borderId="8" xfId="0" applyNumberFormat="1" applyFont="1" applyFill="1" applyBorder="1" applyAlignment="1">
      <alignment horizontal="center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 readingOrder="1"/>
    </xf>
    <xf numFmtId="3" fontId="8" fillId="0" borderId="18" xfId="0" applyNumberFormat="1" applyFont="1" applyBorder="1" applyAlignment="1">
      <alignment horizontal="center" vertical="center" wrapText="1" readingOrder="1"/>
    </xf>
    <xf numFmtId="3" fontId="8" fillId="0" borderId="19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6" fillId="0" borderId="8" xfId="1" applyNumberFormat="1" applyFont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192" fontId="10" fillId="0" borderId="8" xfId="1" applyNumberFormat="1" applyFont="1" applyBorder="1" applyAlignment="1">
      <alignment horizontal="center" vertical="center" wrapText="1" readingOrder="1"/>
    </xf>
    <xf numFmtId="4" fontId="32" fillId="0" borderId="0" xfId="0" applyNumberFormat="1" applyFont="1" applyAlignment="1">
      <alignment horizontal="center"/>
    </xf>
    <xf numFmtId="192" fontId="9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readingOrder="1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189" fontId="14" fillId="6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189" fontId="14" fillId="6" borderId="10" xfId="0" applyNumberFormat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 readingOrder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89" fontId="14" fillId="6" borderId="15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0" fontId="35" fillId="14" borderId="20" xfId="3" applyFont="1" applyFill="1" applyBorder="1" applyAlignment="1">
      <alignment horizontal="center"/>
    </xf>
    <xf numFmtId="0" fontId="33" fillId="0" borderId="21" xfId="3" applyFont="1" applyFill="1" applyBorder="1" applyAlignment="1">
      <alignment horizontal="right" wrapText="1"/>
    </xf>
    <xf numFmtId="0" fontId="33" fillId="0" borderId="21" xfId="3" applyFont="1" applyFill="1" applyBorder="1" applyAlignment="1">
      <alignment wrapText="1"/>
    </xf>
    <xf numFmtId="4" fontId="33" fillId="0" borderId="21" xfId="3" applyNumberFormat="1" applyFont="1" applyFill="1" applyBorder="1" applyAlignment="1">
      <alignment horizontal="right" wrapText="1"/>
    </xf>
    <xf numFmtId="3" fontId="9" fillId="0" borderId="8" xfId="0" applyNumberFormat="1" applyFont="1" applyBorder="1" applyAlignment="1">
      <alignment horizontal="center" vertical="center" wrapText="1" readingOrder="1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1_1" xfId="3" xr:uid="{215D4F38-D7A3-4E1C-B642-8ECFA5065B5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  <c:pt idx="0">
                  <c:v>29778835.73</c:v>
                </c:pt>
                <c:pt idx="1">
                  <c:v>21752876.27</c:v>
                </c:pt>
                <c:pt idx="2">
                  <c:v>-211104.85</c:v>
                </c:pt>
                <c:pt idx="3">
                  <c:v>-3858369.96</c:v>
                </c:pt>
                <c:pt idx="4">
                  <c:v>-5942723.0700000003</c:v>
                </c:pt>
                <c:pt idx="5">
                  <c:v>-5343620.57</c:v>
                </c:pt>
                <c:pt idx="6">
                  <c:v>-25269492.739999998</c:v>
                </c:pt>
                <c:pt idx="7">
                  <c:v>4673500.3099999996</c:v>
                </c:pt>
                <c:pt idx="8">
                  <c:v>-6555385.6100000003</c:v>
                </c:pt>
                <c:pt idx="9">
                  <c:v>5383788.3099999996</c:v>
                </c:pt>
                <c:pt idx="10">
                  <c:v>-1191253.8899999999</c:v>
                </c:pt>
                <c:pt idx="11">
                  <c:v>14911960.369999999</c:v>
                </c:pt>
                <c:pt idx="12">
                  <c:v>-1222018.3700000001</c:v>
                </c:pt>
                <c:pt idx="13">
                  <c:v>-3134249.73</c:v>
                </c:pt>
                <c:pt idx="14">
                  <c:v>-7144785.1200000001</c:v>
                </c:pt>
                <c:pt idx="15">
                  <c:v>-2783089.47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  <c:pt idx="0">
                  <c:v>48511731.939999998</c:v>
                </c:pt>
                <c:pt idx="1">
                  <c:v>40247908.859999999</c:v>
                </c:pt>
                <c:pt idx="2">
                  <c:v>634453.85</c:v>
                </c:pt>
                <c:pt idx="3">
                  <c:v>-635913.09</c:v>
                </c:pt>
                <c:pt idx="4">
                  <c:v>-3578503.98</c:v>
                </c:pt>
                <c:pt idx="5">
                  <c:v>-4246790.79</c:v>
                </c:pt>
                <c:pt idx="6">
                  <c:v>12437493.289999999</c:v>
                </c:pt>
                <c:pt idx="7">
                  <c:v>5519004.3099999996</c:v>
                </c:pt>
                <c:pt idx="8">
                  <c:v>-4595093.18</c:v>
                </c:pt>
                <c:pt idx="9">
                  <c:v>8321103.9100000001</c:v>
                </c:pt>
                <c:pt idx="10">
                  <c:v>1677509.62</c:v>
                </c:pt>
                <c:pt idx="11">
                  <c:v>21457122.129999999</c:v>
                </c:pt>
                <c:pt idx="12">
                  <c:v>-305613.40999999997</c:v>
                </c:pt>
                <c:pt idx="13">
                  <c:v>-43485.52</c:v>
                </c:pt>
                <c:pt idx="14">
                  <c:v>-5398135.5099999998</c:v>
                </c:pt>
                <c:pt idx="15">
                  <c:v>-700612.29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9</xdr:row>
      <xdr:rowOff>238125</xdr:rowOff>
    </xdr:from>
    <xdr:to>
      <xdr:col>21</xdr:col>
      <xdr:colOff>19050</xdr:colOff>
      <xdr:row>21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6" sqref="I6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3" t="s">
        <v>62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1" t="s">
        <v>53</v>
      </c>
      <c r="P1" s="38">
        <v>44886</v>
      </c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63</v>
      </c>
      <c r="O2" s="106" t="s">
        <v>64</v>
      </c>
      <c r="P2" s="106" t="s">
        <v>56</v>
      </c>
      <c r="Q2" s="100" t="s">
        <v>61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98"/>
      <c r="O3" s="106"/>
      <c r="P3" s="106"/>
      <c r="Q3" s="100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99"/>
      <c r="N4" s="98"/>
      <c r="O4" s="106"/>
      <c r="P4" s="106"/>
      <c r="Q4" s="100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7">
        <v>2.68</v>
      </c>
      <c r="E5" s="47">
        <v>2.44</v>
      </c>
      <c r="F5" s="47">
        <v>1.32</v>
      </c>
      <c r="G5" s="43">
        <f t="shared" ref="G5:G20" si="0">(IF(D5&lt;1.5,1,0))+(IF(E5&lt;1,1,0))+(IF(F5&lt;0.8,1,0))</f>
        <v>0</v>
      </c>
      <c r="H5" s="70">
        <v>394880875.94</v>
      </c>
      <c r="I5" s="46">
        <v>29408854.370000001</v>
      </c>
      <c r="J5" s="43">
        <f t="shared" ref="J5:J20" si="1">IF(I5&lt;0,1,0)+IF(H5&lt;0,1,0)</f>
        <v>0</v>
      </c>
      <c r="K5" s="45">
        <f t="shared" ref="K5:K20" si="2">SUM(I5/1)</f>
        <v>29408854.370000001</v>
      </c>
      <c r="L5" s="41">
        <f t="shared" ref="L5:L20" si="3">+H5/K5</f>
        <v>13.427278430227405</v>
      </c>
      <c r="M5" s="43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2">
        <f t="shared" ref="N5:N20" si="5">SUM(G5+J5+M5)</f>
        <v>0</v>
      </c>
      <c r="O5" s="42">
        <v>0</v>
      </c>
      <c r="P5" s="55">
        <v>36696497.740000002</v>
      </c>
      <c r="Q5" s="46">
        <v>76101189.170000002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7">
        <v>2.08</v>
      </c>
      <c r="E6" s="47">
        <v>1.99</v>
      </c>
      <c r="F6" s="47">
        <v>1.1599999999999999</v>
      </c>
      <c r="G6" s="43">
        <f t="shared" si="0"/>
        <v>0</v>
      </c>
      <c r="H6" s="46">
        <v>143206204.16</v>
      </c>
      <c r="I6" s="46">
        <v>2116390.8199999998</v>
      </c>
      <c r="J6" s="43">
        <f t="shared" si="1"/>
        <v>0</v>
      </c>
      <c r="K6" s="45">
        <f>SUM(I6/1)</f>
        <v>2116390.8199999998</v>
      </c>
      <c r="L6" s="41">
        <f t="shared" si="3"/>
        <v>67.665292632482689</v>
      </c>
      <c r="M6" s="43">
        <f t="shared" si="4"/>
        <v>0</v>
      </c>
      <c r="N6" s="42">
        <f t="shared" si="5"/>
        <v>0</v>
      </c>
      <c r="O6" s="42">
        <v>0</v>
      </c>
      <c r="P6" s="55">
        <v>7180242.8099999996</v>
      </c>
      <c r="Q6" s="46">
        <v>20987292.780000001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7">
        <v>3.93</v>
      </c>
      <c r="E7" s="47">
        <v>3.71</v>
      </c>
      <c r="F7" s="47">
        <v>2.89</v>
      </c>
      <c r="G7" s="43">
        <f t="shared" si="0"/>
        <v>0</v>
      </c>
      <c r="H7" s="46">
        <v>75101814.209999993</v>
      </c>
      <c r="I7" s="51">
        <v>-487961.53</v>
      </c>
      <c r="J7" s="39">
        <f t="shared" si="1"/>
        <v>1</v>
      </c>
      <c r="K7" s="48">
        <f t="shared" si="2"/>
        <v>-487961.53</v>
      </c>
      <c r="L7" s="41">
        <f t="shared" si="3"/>
        <v>-153.90929323875181</v>
      </c>
      <c r="M7" s="43">
        <f t="shared" si="4"/>
        <v>0</v>
      </c>
      <c r="N7" s="42">
        <f>SUM(G7+J7+M7)</f>
        <v>1</v>
      </c>
      <c r="O7" s="42">
        <v>0</v>
      </c>
      <c r="P7" s="51">
        <v>-198571.15</v>
      </c>
      <c r="Q7" s="46">
        <v>48498226.840000004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7">
        <v>18.55</v>
      </c>
      <c r="E8" s="47">
        <v>18.25</v>
      </c>
      <c r="F8" s="47">
        <v>16.5</v>
      </c>
      <c r="G8" s="43">
        <f t="shared" si="0"/>
        <v>0</v>
      </c>
      <c r="H8" s="46">
        <v>151345512.21000001</v>
      </c>
      <c r="I8" s="51">
        <v>-794590.62</v>
      </c>
      <c r="J8" s="39">
        <f t="shared" si="1"/>
        <v>1</v>
      </c>
      <c r="K8" s="48">
        <f t="shared" si="2"/>
        <v>-794590.62</v>
      </c>
      <c r="L8" s="41">
        <f t="shared" si="3"/>
        <v>-190.46979463462583</v>
      </c>
      <c r="M8" s="43">
        <f t="shared" si="4"/>
        <v>0</v>
      </c>
      <c r="N8" s="42">
        <f t="shared" si="5"/>
        <v>1</v>
      </c>
      <c r="O8" s="42">
        <v>0</v>
      </c>
      <c r="P8" s="51">
        <v>-138203.57999999999</v>
      </c>
      <c r="Q8" s="46">
        <v>133638508.97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7">
        <v>6.06</v>
      </c>
      <c r="E9" s="47">
        <v>5.67</v>
      </c>
      <c r="F9" s="47">
        <v>4.4000000000000004</v>
      </c>
      <c r="G9" s="43">
        <f t="shared" si="0"/>
        <v>0</v>
      </c>
      <c r="H9" s="46">
        <v>57811709.740000002</v>
      </c>
      <c r="I9" s="85">
        <v>-6483386.0999999996</v>
      </c>
      <c r="J9" s="39">
        <f t="shared" si="1"/>
        <v>1</v>
      </c>
      <c r="K9" s="48">
        <f t="shared" si="2"/>
        <v>-6483386.0999999996</v>
      </c>
      <c r="L9" s="41">
        <f t="shared" si="3"/>
        <v>-8.9169006516517673</v>
      </c>
      <c r="M9" s="43">
        <f t="shared" si="4"/>
        <v>0</v>
      </c>
      <c r="N9" s="42">
        <f t="shared" si="5"/>
        <v>1</v>
      </c>
      <c r="O9" s="42">
        <v>0</v>
      </c>
      <c r="P9" s="51">
        <v>-5842500.9900000002</v>
      </c>
      <c r="Q9" s="46">
        <v>38862071.829999998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7">
        <v>2.11</v>
      </c>
      <c r="E10" s="47">
        <v>1.96</v>
      </c>
      <c r="F10" s="47">
        <v>1.31</v>
      </c>
      <c r="G10" s="43">
        <f t="shared" si="0"/>
        <v>0</v>
      </c>
      <c r="H10" s="46">
        <v>18594863.300000001</v>
      </c>
      <c r="I10" s="51">
        <v>-1340784.58</v>
      </c>
      <c r="J10" s="39">
        <f t="shared" si="1"/>
        <v>1</v>
      </c>
      <c r="K10" s="48">
        <f t="shared" si="2"/>
        <v>-1340784.58</v>
      </c>
      <c r="L10" s="41">
        <f t="shared" si="3"/>
        <v>-13.868643462471802</v>
      </c>
      <c r="M10" s="43">
        <f t="shared" si="4"/>
        <v>0</v>
      </c>
      <c r="N10" s="42">
        <f t="shared" si="5"/>
        <v>1</v>
      </c>
      <c r="O10" s="42">
        <v>0</v>
      </c>
      <c r="P10" s="51">
        <v>-1020997.77</v>
      </c>
      <c r="Q10" s="46">
        <v>5112740.71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7">
        <v>9.84</v>
      </c>
      <c r="E11" s="47">
        <v>9.4700000000000006</v>
      </c>
      <c r="F11" s="47">
        <v>8.7899999999999991</v>
      </c>
      <c r="G11" s="43">
        <f t="shared" si="0"/>
        <v>0</v>
      </c>
      <c r="H11" s="46">
        <v>253721343.36000001</v>
      </c>
      <c r="I11" s="51">
        <v>-12974634.970000001</v>
      </c>
      <c r="J11" s="39">
        <f t="shared" si="1"/>
        <v>1</v>
      </c>
      <c r="K11" s="48">
        <f t="shared" si="2"/>
        <v>-12974634.970000001</v>
      </c>
      <c r="L11" s="41">
        <f t="shared" si="3"/>
        <v>-19.555181625275427</v>
      </c>
      <c r="M11" s="43">
        <f t="shared" si="4"/>
        <v>0</v>
      </c>
      <c r="N11" s="42">
        <f t="shared" si="5"/>
        <v>1</v>
      </c>
      <c r="O11" s="42">
        <v>0</v>
      </c>
      <c r="P11" s="51">
        <v>-4986240.4000000004</v>
      </c>
      <c r="Q11" s="46">
        <v>221434725.44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7">
        <v>3.09</v>
      </c>
      <c r="E12" s="47">
        <v>2.8</v>
      </c>
      <c r="F12" s="47">
        <v>2.08</v>
      </c>
      <c r="G12" s="43">
        <f t="shared" si="0"/>
        <v>0</v>
      </c>
      <c r="H12" s="46">
        <v>37519182.350000001</v>
      </c>
      <c r="I12" s="51">
        <v>-479473.2</v>
      </c>
      <c r="J12" s="39">
        <f t="shared" si="1"/>
        <v>1</v>
      </c>
      <c r="K12" s="48">
        <f t="shared" si="2"/>
        <v>-479473.2</v>
      </c>
      <c r="L12" s="41">
        <f t="shared" si="3"/>
        <v>-78.250843529940781</v>
      </c>
      <c r="M12" s="43">
        <f t="shared" si="4"/>
        <v>0</v>
      </c>
      <c r="N12" s="42">
        <f t="shared" si="5"/>
        <v>1</v>
      </c>
      <c r="O12" s="42">
        <v>0</v>
      </c>
      <c r="P12" s="51">
        <v>-189385.75</v>
      </c>
      <c r="Q12" s="46">
        <v>18655803.98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7">
        <v>12.12</v>
      </c>
      <c r="E13" s="47">
        <v>11.78</v>
      </c>
      <c r="F13" s="47">
        <v>9.43</v>
      </c>
      <c r="G13" s="43">
        <f t="shared" si="0"/>
        <v>0</v>
      </c>
      <c r="H13" s="46">
        <v>93168108.239999995</v>
      </c>
      <c r="I13" s="51">
        <v>-1388952.06</v>
      </c>
      <c r="J13" s="39">
        <f t="shared" si="1"/>
        <v>1</v>
      </c>
      <c r="K13" s="48">
        <f t="shared" si="2"/>
        <v>-1388952.06</v>
      </c>
      <c r="L13" s="41">
        <f t="shared" si="3"/>
        <v>-67.077987011301161</v>
      </c>
      <c r="M13" s="43">
        <f t="shared" si="4"/>
        <v>0</v>
      </c>
      <c r="N13" s="42">
        <f t="shared" si="5"/>
        <v>1</v>
      </c>
      <c r="O13" s="42">
        <v>0</v>
      </c>
      <c r="P13" s="51">
        <v>-911124.86</v>
      </c>
      <c r="Q13" s="46">
        <v>70474787.150000006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7">
        <v>5.21</v>
      </c>
      <c r="E14" s="47">
        <v>5.09</v>
      </c>
      <c r="F14" s="47">
        <v>3.97</v>
      </c>
      <c r="G14" s="43">
        <f t="shared" si="0"/>
        <v>0</v>
      </c>
      <c r="H14" s="46">
        <v>75431863.230000004</v>
      </c>
      <c r="I14" s="46">
        <v>353057.08</v>
      </c>
      <c r="J14" s="43">
        <f t="shared" si="1"/>
        <v>0</v>
      </c>
      <c r="K14" s="45">
        <f t="shared" si="2"/>
        <v>353057.08</v>
      </c>
      <c r="L14" s="41">
        <f t="shared" si="3"/>
        <v>213.65345011633812</v>
      </c>
      <c r="M14" s="43">
        <f t="shared" si="4"/>
        <v>0</v>
      </c>
      <c r="N14" s="42">
        <f t="shared" si="5"/>
        <v>0</v>
      </c>
      <c r="O14" s="42">
        <v>0</v>
      </c>
      <c r="P14" s="55">
        <v>1032681.94</v>
      </c>
      <c r="Q14" s="46">
        <v>53292055.030000001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7">
        <v>8.6999999999999993</v>
      </c>
      <c r="E15" s="47">
        <v>8.19</v>
      </c>
      <c r="F15" s="47">
        <v>6.76</v>
      </c>
      <c r="G15" s="43">
        <f t="shared" si="0"/>
        <v>0</v>
      </c>
      <c r="H15" s="46">
        <v>71204447.319999993</v>
      </c>
      <c r="I15" s="46">
        <v>1036844.89</v>
      </c>
      <c r="J15" s="43">
        <f t="shared" si="1"/>
        <v>0</v>
      </c>
      <c r="K15" s="45">
        <f t="shared" si="2"/>
        <v>1036844.89</v>
      </c>
      <c r="L15" s="41">
        <f t="shared" si="3"/>
        <v>68.674155610681552</v>
      </c>
      <c r="M15" s="43">
        <f t="shared" si="4"/>
        <v>0</v>
      </c>
      <c r="N15" s="42">
        <f t="shared" si="5"/>
        <v>0</v>
      </c>
      <c r="O15" s="42">
        <v>0</v>
      </c>
      <c r="P15" s="55">
        <v>1582230.02</v>
      </c>
      <c r="Q15" s="46">
        <v>53262466.450000003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7">
        <v>8.89</v>
      </c>
      <c r="E16" s="47">
        <v>8.48</v>
      </c>
      <c r="F16" s="47">
        <v>6.74</v>
      </c>
      <c r="G16" s="43">
        <f t="shared" si="0"/>
        <v>0</v>
      </c>
      <c r="H16" s="46">
        <v>189280203.27000001</v>
      </c>
      <c r="I16" s="70">
        <v>8228678.5999999996</v>
      </c>
      <c r="J16" s="43">
        <f t="shared" si="1"/>
        <v>0</v>
      </c>
      <c r="K16" s="45">
        <f t="shared" si="2"/>
        <v>8228678.5999999996</v>
      </c>
      <c r="L16" s="41">
        <f t="shared" si="3"/>
        <v>23.002502889102999</v>
      </c>
      <c r="M16" s="43">
        <f t="shared" si="4"/>
        <v>0</v>
      </c>
      <c r="N16" s="42">
        <f t="shared" si="5"/>
        <v>0</v>
      </c>
      <c r="O16" s="42">
        <v>0</v>
      </c>
      <c r="P16" s="55">
        <v>9609158.0600000005</v>
      </c>
      <c r="Q16" s="46">
        <v>137669208.93000001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7">
        <v>4.1100000000000003</v>
      </c>
      <c r="E17" s="47">
        <v>3.91</v>
      </c>
      <c r="F17" s="47">
        <v>3.59</v>
      </c>
      <c r="G17" s="43">
        <f t="shared" si="0"/>
        <v>0</v>
      </c>
      <c r="H17" s="46">
        <v>22902026.739999998</v>
      </c>
      <c r="I17" s="51">
        <v>-958088.86</v>
      </c>
      <c r="J17" s="39">
        <f t="shared" si="1"/>
        <v>1</v>
      </c>
      <c r="K17" s="48">
        <f t="shared" si="2"/>
        <v>-958088.86</v>
      </c>
      <c r="L17" s="41">
        <f t="shared" si="3"/>
        <v>-23.903864971355578</v>
      </c>
      <c r="M17" s="43">
        <f t="shared" si="4"/>
        <v>0</v>
      </c>
      <c r="N17" s="42">
        <f t="shared" si="5"/>
        <v>1</v>
      </c>
      <c r="O17" s="42">
        <v>0</v>
      </c>
      <c r="P17" s="51">
        <v>-700447.19</v>
      </c>
      <c r="Q17" s="46">
        <v>19087832.899999999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7">
        <v>16.809999999999999</v>
      </c>
      <c r="E18" s="47">
        <v>16.579999999999998</v>
      </c>
      <c r="F18" s="47">
        <v>14.84</v>
      </c>
      <c r="G18" s="43">
        <f t="shared" si="0"/>
        <v>0</v>
      </c>
      <c r="H18" s="70">
        <v>201660538.88</v>
      </c>
      <c r="I18" s="51">
        <v>-840191.54</v>
      </c>
      <c r="J18" s="39">
        <f t="shared" si="1"/>
        <v>1</v>
      </c>
      <c r="K18" s="48">
        <f t="shared" si="2"/>
        <v>-840191.54</v>
      </c>
      <c r="L18" s="41">
        <f t="shared" si="3"/>
        <v>-240.01734042692215</v>
      </c>
      <c r="M18" s="43">
        <f t="shared" si="4"/>
        <v>0</v>
      </c>
      <c r="N18" s="42">
        <f t="shared" si="5"/>
        <v>1</v>
      </c>
      <c r="O18" s="42">
        <v>0</v>
      </c>
      <c r="P18" s="51">
        <v>-305027.96000000002</v>
      </c>
      <c r="Q18" s="46">
        <v>176529896.22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47">
        <v>3.82</v>
      </c>
      <c r="E19" s="47">
        <v>3.46</v>
      </c>
      <c r="F19" s="47">
        <v>1.63</v>
      </c>
      <c r="G19" s="43">
        <f t="shared" si="0"/>
        <v>0</v>
      </c>
      <c r="H19" s="46">
        <v>23983068.469999999</v>
      </c>
      <c r="I19" s="51">
        <v>-2497167.1</v>
      </c>
      <c r="J19" s="39">
        <f t="shared" si="1"/>
        <v>1</v>
      </c>
      <c r="K19" s="48">
        <f t="shared" si="2"/>
        <v>-2497167.1</v>
      </c>
      <c r="L19" s="41">
        <f t="shared" si="3"/>
        <v>-9.6041103817201492</v>
      </c>
      <c r="M19" s="43">
        <f t="shared" si="4"/>
        <v>0</v>
      </c>
      <c r="N19" s="42">
        <f t="shared" si="5"/>
        <v>1</v>
      </c>
      <c r="O19" s="42">
        <v>0</v>
      </c>
      <c r="P19" s="51">
        <v>-2119758.7400000002</v>
      </c>
      <c r="Q19" s="46">
        <v>5377994.21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7">
        <v>2.86</v>
      </c>
      <c r="E20" s="47">
        <v>2.63</v>
      </c>
      <c r="F20" s="47">
        <v>1.62</v>
      </c>
      <c r="G20" s="43">
        <f t="shared" si="0"/>
        <v>0</v>
      </c>
      <c r="H20" s="46">
        <v>13819941.619999999</v>
      </c>
      <c r="I20" s="51">
        <v>-1444850.49</v>
      </c>
      <c r="J20" s="39">
        <f t="shared" si="1"/>
        <v>1</v>
      </c>
      <c r="K20" s="48">
        <f t="shared" si="2"/>
        <v>-1444850.49</v>
      </c>
      <c r="L20" s="41">
        <f t="shared" si="3"/>
        <v>-9.5649630987078798</v>
      </c>
      <c r="M20" s="43">
        <f t="shared" si="4"/>
        <v>0</v>
      </c>
      <c r="N20" s="42">
        <f t="shared" si="5"/>
        <v>1</v>
      </c>
      <c r="O20" s="42">
        <v>0</v>
      </c>
      <c r="P20" s="51">
        <v>-1064095.42</v>
      </c>
      <c r="Q20" s="46">
        <v>4602647.9800000004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5" t="s">
        <v>86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1" t="s">
        <v>53</v>
      </c>
      <c r="P1" s="53"/>
      <c r="Q1" s="38"/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87</v>
      </c>
      <c r="O2" s="113" t="s">
        <v>88</v>
      </c>
      <c r="P2" s="113" t="s">
        <v>56</v>
      </c>
      <c r="Q2" s="109" t="s">
        <v>37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98"/>
      <c r="O3" s="113"/>
      <c r="P3" s="113"/>
      <c r="Q3" s="109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99"/>
      <c r="N4" s="98"/>
      <c r="O4" s="113"/>
      <c r="P4" s="113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8" t="s">
        <v>28</v>
      </c>
      <c r="D5" s="59"/>
      <c r="E5" s="59"/>
      <c r="F5" s="59"/>
      <c r="G5" s="59">
        <f t="shared" ref="G5:G20" si="0">(IF(D5&lt;1.5,1,0))+(IF(E5&lt;1,1,0))+(IF(F5&lt;0.8,1,0))</f>
        <v>3</v>
      </c>
      <c r="H5" s="64"/>
      <c r="I5" s="64"/>
      <c r="J5" s="59">
        <f t="shared" ref="J5:J20" si="1">IF(I5&lt;0,1,0)+IF(H5&lt;0,1,0)</f>
        <v>0</v>
      </c>
      <c r="K5" s="60">
        <f>SUM(I5/10)</f>
        <v>0</v>
      </c>
      <c r="L5" s="78" t="e">
        <f>+H5/K5</f>
        <v>#DIV/0!</v>
      </c>
      <c r="M5" s="59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9">
        <f t="shared" ref="N5:N20" si="2">SUM(G5+J5+M5)</f>
        <v>3</v>
      </c>
      <c r="O5" s="79">
        <f>'มิ.ย.66'!N5</f>
        <v>3</v>
      </c>
      <c r="P5" s="64"/>
      <c r="Q5" s="63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8" t="s">
        <v>27</v>
      </c>
      <c r="D6" s="59"/>
      <c r="E6" s="59"/>
      <c r="F6" s="59"/>
      <c r="G6" s="59">
        <f t="shared" si="0"/>
        <v>3</v>
      </c>
      <c r="H6" s="64"/>
      <c r="I6" s="64"/>
      <c r="J6" s="59">
        <f>IF(I6&lt;0,1,0)+IF(H6&lt;0,1,0)</f>
        <v>0</v>
      </c>
      <c r="K6" s="60">
        <f t="shared" ref="K6:K20" si="3">SUM(I6/10)</f>
        <v>0</v>
      </c>
      <c r="L6" s="78" t="e">
        <f>+H6/K6</f>
        <v>#DIV/0!</v>
      </c>
      <c r="M6" s="59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9">
        <f>SUM(G6+J6+M6)</f>
        <v>3</v>
      </c>
      <c r="O6" s="79">
        <f>'มิ.ย.66'!N6</f>
        <v>3</v>
      </c>
      <c r="P6" s="64"/>
      <c r="Q6" s="64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8" t="s">
        <v>26</v>
      </c>
      <c r="D7" s="59"/>
      <c r="E7" s="59"/>
      <c r="F7" s="59"/>
      <c r="G7" s="59">
        <f t="shared" si="0"/>
        <v>3</v>
      </c>
      <c r="H7" s="64"/>
      <c r="I7" s="64"/>
      <c r="J7" s="59">
        <f t="shared" si="1"/>
        <v>0</v>
      </c>
      <c r="K7" s="60">
        <f t="shared" si="3"/>
        <v>0</v>
      </c>
      <c r="L7" s="78" t="e">
        <f t="shared" ref="L7:L20" si="5">+H7/K7</f>
        <v>#DIV/0!</v>
      </c>
      <c r="M7" s="59" t="b">
        <f t="shared" si="4"/>
        <v>0</v>
      </c>
      <c r="N7" s="79">
        <f t="shared" si="2"/>
        <v>3</v>
      </c>
      <c r="O7" s="79">
        <f>'มิ.ย.66'!N7</f>
        <v>3</v>
      </c>
      <c r="P7" s="64"/>
      <c r="Q7" s="64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8" t="s">
        <v>25</v>
      </c>
      <c r="D8" s="59"/>
      <c r="E8" s="59"/>
      <c r="F8" s="59"/>
      <c r="G8" s="59">
        <f t="shared" si="0"/>
        <v>3</v>
      </c>
      <c r="H8" s="64"/>
      <c r="I8" s="64"/>
      <c r="J8" s="59">
        <f t="shared" si="1"/>
        <v>0</v>
      </c>
      <c r="K8" s="60">
        <f t="shared" si="3"/>
        <v>0</v>
      </c>
      <c r="L8" s="78" t="e">
        <f t="shared" si="5"/>
        <v>#DIV/0!</v>
      </c>
      <c r="M8" s="59" t="b">
        <f t="shared" si="4"/>
        <v>0</v>
      </c>
      <c r="N8" s="79">
        <f t="shared" si="2"/>
        <v>3</v>
      </c>
      <c r="O8" s="79">
        <f>'มิ.ย.66'!N8</f>
        <v>3</v>
      </c>
      <c r="P8" s="64"/>
      <c r="Q8" s="64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8" t="s">
        <v>24</v>
      </c>
      <c r="D9" s="59"/>
      <c r="E9" s="65"/>
      <c r="F9" s="59"/>
      <c r="G9" s="59">
        <f t="shared" si="0"/>
        <v>3</v>
      </c>
      <c r="H9" s="64"/>
      <c r="I9" s="64"/>
      <c r="J9" s="59">
        <f t="shared" si="1"/>
        <v>0</v>
      </c>
      <c r="K9" s="60">
        <f t="shared" si="3"/>
        <v>0</v>
      </c>
      <c r="L9" s="78" t="e">
        <f t="shared" si="5"/>
        <v>#DIV/0!</v>
      </c>
      <c r="M9" s="59" t="b">
        <f t="shared" si="4"/>
        <v>0</v>
      </c>
      <c r="N9" s="79">
        <f t="shared" si="2"/>
        <v>3</v>
      </c>
      <c r="O9" s="79">
        <f>'มิ.ย.66'!N9</f>
        <v>3</v>
      </c>
      <c r="P9" s="64"/>
      <c r="Q9" s="64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8" t="s">
        <v>23</v>
      </c>
      <c r="D10" s="59"/>
      <c r="E10" s="59"/>
      <c r="F10" s="59"/>
      <c r="G10" s="59">
        <f t="shared" si="0"/>
        <v>3</v>
      </c>
      <c r="H10" s="64"/>
      <c r="I10" s="64"/>
      <c r="J10" s="59">
        <f t="shared" si="1"/>
        <v>0</v>
      </c>
      <c r="K10" s="60">
        <f t="shared" si="3"/>
        <v>0</v>
      </c>
      <c r="L10" s="78" t="e">
        <f t="shared" si="5"/>
        <v>#DIV/0!</v>
      </c>
      <c r="M10" s="59" t="b">
        <f t="shared" si="4"/>
        <v>0</v>
      </c>
      <c r="N10" s="79">
        <f t="shared" si="2"/>
        <v>3</v>
      </c>
      <c r="O10" s="79">
        <f>'มิ.ย.66'!N10</f>
        <v>3</v>
      </c>
      <c r="P10" s="64"/>
      <c r="Q10" s="64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8" t="s">
        <v>22</v>
      </c>
      <c r="D11" s="65"/>
      <c r="E11" s="59"/>
      <c r="F11" s="59"/>
      <c r="G11" s="59">
        <f t="shared" si="0"/>
        <v>3</v>
      </c>
      <c r="H11" s="64"/>
      <c r="I11" s="64"/>
      <c r="J11" s="59">
        <f t="shared" si="1"/>
        <v>0</v>
      </c>
      <c r="K11" s="60">
        <f t="shared" si="3"/>
        <v>0</v>
      </c>
      <c r="L11" s="78" t="e">
        <f t="shared" si="5"/>
        <v>#DIV/0!</v>
      </c>
      <c r="M11" s="59" t="b">
        <f t="shared" si="4"/>
        <v>0</v>
      </c>
      <c r="N11" s="79">
        <f t="shared" si="2"/>
        <v>3</v>
      </c>
      <c r="O11" s="79">
        <f>'มิ.ย.66'!N11</f>
        <v>3</v>
      </c>
      <c r="P11" s="64"/>
      <c r="Q11" s="64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8" t="s">
        <v>21</v>
      </c>
      <c r="D12" s="59"/>
      <c r="E12" s="59"/>
      <c r="F12" s="59"/>
      <c r="G12" s="59">
        <f t="shared" si="0"/>
        <v>3</v>
      </c>
      <c r="H12" s="64"/>
      <c r="I12" s="64"/>
      <c r="J12" s="59">
        <f t="shared" si="1"/>
        <v>0</v>
      </c>
      <c r="K12" s="60">
        <f t="shared" si="3"/>
        <v>0</v>
      </c>
      <c r="L12" s="78" t="e">
        <f t="shared" si="5"/>
        <v>#DIV/0!</v>
      </c>
      <c r="M12" s="59" t="b">
        <f t="shared" si="4"/>
        <v>0</v>
      </c>
      <c r="N12" s="79">
        <f t="shared" si="2"/>
        <v>3</v>
      </c>
      <c r="O12" s="79">
        <f>'มิ.ย.66'!N12</f>
        <v>3</v>
      </c>
      <c r="P12" s="64"/>
      <c r="Q12" s="64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8" t="s">
        <v>20</v>
      </c>
      <c r="D13" s="65"/>
      <c r="E13" s="65"/>
      <c r="F13" s="59"/>
      <c r="G13" s="59">
        <f t="shared" si="0"/>
        <v>3</v>
      </c>
      <c r="H13" s="64"/>
      <c r="I13" s="64"/>
      <c r="J13" s="59">
        <f t="shared" si="1"/>
        <v>0</v>
      </c>
      <c r="K13" s="60">
        <f t="shared" si="3"/>
        <v>0</v>
      </c>
      <c r="L13" s="78" t="e">
        <f t="shared" si="5"/>
        <v>#DIV/0!</v>
      </c>
      <c r="M13" s="59" t="b">
        <f t="shared" si="4"/>
        <v>0</v>
      </c>
      <c r="N13" s="79">
        <f t="shared" si="2"/>
        <v>3</v>
      </c>
      <c r="O13" s="79">
        <f>'มิ.ย.66'!N13</f>
        <v>3</v>
      </c>
      <c r="P13" s="64"/>
      <c r="Q13" s="64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8" t="s">
        <v>19</v>
      </c>
      <c r="D14" s="65"/>
      <c r="E14" s="65"/>
      <c r="F14" s="59"/>
      <c r="G14" s="59">
        <f t="shared" si="0"/>
        <v>3</v>
      </c>
      <c r="H14" s="64"/>
      <c r="I14" s="64"/>
      <c r="J14" s="59">
        <f t="shared" si="1"/>
        <v>0</v>
      </c>
      <c r="K14" s="60">
        <f t="shared" si="3"/>
        <v>0</v>
      </c>
      <c r="L14" s="78" t="e">
        <f t="shared" si="5"/>
        <v>#DIV/0!</v>
      </c>
      <c r="M14" s="59" t="b">
        <f t="shared" si="4"/>
        <v>0</v>
      </c>
      <c r="N14" s="79">
        <f t="shared" si="2"/>
        <v>3</v>
      </c>
      <c r="O14" s="79">
        <f>'มิ.ย.66'!N14</f>
        <v>3</v>
      </c>
      <c r="P14" s="64"/>
      <c r="Q14" s="64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8" t="s">
        <v>18</v>
      </c>
      <c r="D15" s="59"/>
      <c r="E15" s="59"/>
      <c r="F15" s="65"/>
      <c r="G15" s="59">
        <f t="shared" si="0"/>
        <v>3</v>
      </c>
      <c r="H15" s="64"/>
      <c r="I15" s="64"/>
      <c r="J15" s="59">
        <f t="shared" si="1"/>
        <v>0</v>
      </c>
      <c r="K15" s="60">
        <f t="shared" si="3"/>
        <v>0</v>
      </c>
      <c r="L15" s="78" t="e">
        <f t="shared" si="5"/>
        <v>#DIV/0!</v>
      </c>
      <c r="M15" s="59" t="b">
        <f t="shared" si="4"/>
        <v>0</v>
      </c>
      <c r="N15" s="79">
        <f t="shared" si="2"/>
        <v>3</v>
      </c>
      <c r="O15" s="79">
        <f>'มิ.ย.66'!N15</f>
        <v>3</v>
      </c>
      <c r="P15" s="64"/>
      <c r="Q15" s="64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8" t="s">
        <v>17</v>
      </c>
      <c r="D16" s="59"/>
      <c r="E16" s="59"/>
      <c r="F16" s="59"/>
      <c r="G16" s="59">
        <f t="shared" si="0"/>
        <v>3</v>
      </c>
      <c r="H16" s="64"/>
      <c r="I16" s="64"/>
      <c r="J16" s="59">
        <f t="shared" si="1"/>
        <v>0</v>
      </c>
      <c r="K16" s="60">
        <f t="shared" si="3"/>
        <v>0</v>
      </c>
      <c r="L16" s="78" t="e">
        <f t="shared" si="5"/>
        <v>#DIV/0!</v>
      </c>
      <c r="M16" s="59" t="b">
        <f t="shared" si="4"/>
        <v>0</v>
      </c>
      <c r="N16" s="79">
        <f t="shared" si="2"/>
        <v>3</v>
      </c>
      <c r="O16" s="79">
        <f>'มิ.ย.66'!N16</f>
        <v>3</v>
      </c>
      <c r="P16" s="64"/>
      <c r="Q16" s="64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8" t="s">
        <v>16</v>
      </c>
      <c r="D17" s="59"/>
      <c r="E17" s="59"/>
      <c r="F17" s="59"/>
      <c r="G17" s="59">
        <f t="shared" si="0"/>
        <v>3</v>
      </c>
      <c r="H17" s="64"/>
      <c r="I17" s="64"/>
      <c r="J17" s="59">
        <f t="shared" si="1"/>
        <v>0</v>
      </c>
      <c r="K17" s="60">
        <f t="shared" si="3"/>
        <v>0</v>
      </c>
      <c r="L17" s="78" t="e">
        <f t="shared" si="5"/>
        <v>#DIV/0!</v>
      </c>
      <c r="M17" s="59" t="b">
        <f t="shared" si="4"/>
        <v>0</v>
      </c>
      <c r="N17" s="79">
        <f t="shared" si="2"/>
        <v>3</v>
      </c>
      <c r="O17" s="79">
        <f>'มิ.ย.66'!N17</f>
        <v>3</v>
      </c>
      <c r="P17" s="64"/>
      <c r="Q17" s="64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8" t="s">
        <v>15</v>
      </c>
      <c r="D18" s="65"/>
      <c r="E18" s="59"/>
      <c r="F18" s="59"/>
      <c r="G18" s="59">
        <f t="shared" si="0"/>
        <v>3</v>
      </c>
      <c r="H18" s="64"/>
      <c r="I18" s="64"/>
      <c r="J18" s="59">
        <f t="shared" si="1"/>
        <v>0</v>
      </c>
      <c r="K18" s="60">
        <f t="shared" si="3"/>
        <v>0</v>
      </c>
      <c r="L18" s="78" t="e">
        <f t="shared" si="5"/>
        <v>#DIV/0!</v>
      </c>
      <c r="M18" s="59" t="b">
        <f t="shared" si="4"/>
        <v>0</v>
      </c>
      <c r="N18" s="79">
        <f t="shared" si="2"/>
        <v>3</v>
      </c>
      <c r="O18" s="79">
        <f>'มิ.ย.66'!N18</f>
        <v>3</v>
      </c>
      <c r="P18" s="64"/>
      <c r="Q18" s="64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8" t="s">
        <v>14</v>
      </c>
      <c r="D19" s="59"/>
      <c r="E19" s="59"/>
      <c r="F19" s="59"/>
      <c r="G19" s="59">
        <f t="shared" si="0"/>
        <v>3</v>
      </c>
      <c r="H19" s="64"/>
      <c r="I19" s="64"/>
      <c r="J19" s="59">
        <f t="shared" si="1"/>
        <v>0</v>
      </c>
      <c r="K19" s="60">
        <f t="shared" si="3"/>
        <v>0</v>
      </c>
      <c r="L19" s="78" t="e">
        <f t="shared" si="5"/>
        <v>#DIV/0!</v>
      </c>
      <c r="M19" s="59" t="b">
        <f t="shared" si="4"/>
        <v>0</v>
      </c>
      <c r="N19" s="79">
        <f t="shared" si="2"/>
        <v>3</v>
      </c>
      <c r="O19" s="79">
        <f>'มิ.ย.66'!N19</f>
        <v>3</v>
      </c>
      <c r="P19" s="64"/>
      <c r="Q19" s="64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8" t="s">
        <v>13</v>
      </c>
      <c r="D20" s="59"/>
      <c r="E20" s="59"/>
      <c r="F20" s="59"/>
      <c r="G20" s="59">
        <f t="shared" si="0"/>
        <v>3</v>
      </c>
      <c r="H20" s="64"/>
      <c r="I20" s="64"/>
      <c r="J20" s="59">
        <f t="shared" si="1"/>
        <v>0</v>
      </c>
      <c r="K20" s="60">
        <f t="shared" si="3"/>
        <v>0</v>
      </c>
      <c r="L20" s="78" t="e">
        <f t="shared" si="5"/>
        <v>#DIV/0!</v>
      </c>
      <c r="M20" s="59" t="b">
        <f t="shared" si="4"/>
        <v>0</v>
      </c>
      <c r="N20" s="79">
        <f t="shared" si="2"/>
        <v>3</v>
      </c>
      <c r="O20" s="79">
        <f>'มิ.ย.66'!N20</f>
        <v>3</v>
      </c>
      <c r="P20" s="64"/>
      <c r="Q20" s="64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5" t="s">
        <v>89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1" t="s">
        <v>53</v>
      </c>
      <c r="P1" s="53"/>
      <c r="Q1" s="38"/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124" t="s">
        <v>90</v>
      </c>
      <c r="O2" s="113" t="s">
        <v>91</v>
      </c>
      <c r="P2" s="113" t="s">
        <v>56</v>
      </c>
      <c r="Q2" s="109" t="s">
        <v>92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124"/>
      <c r="O3" s="113"/>
      <c r="P3" s="113"/>
      <c r="Q3" s="109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99"/>
      <c r="N4" s="124"/>
      <c r="O4" s="113"/>
      <c r="P4" s="113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59"/>
      <c r="E5" s="59"/>
      <c r="F5" s="65"/>
      <c r="G5" s="59">
        <f t="shared" ref="G5:G20" si="0">(IF(D5&lt;1.5,1,0))+(IF(E5&lt;1,1,0))+(IF(F5&lt;0.8,1,0))</f>
        <v>3</v>
      </c>
      <c r="H5" s="64"/>
      <c r="I5" s="64"/>
      <c r="J5" s="59">
        <f t="shared" ref="J5:J20" si="1">IF(I5&lt;0,1,0)+IF(H5&lt;0,1,0)</f>
        <v>0</v>
      </c>
      <c r="K5" s="60">
        <f t="shared" ref="K5:K20" si="2">SUM(I5/11)</f>
        <v>0</v>
      </c>
      <c r="L5" s="61" t="e">
        <f>+H5/K5</f>
        <v>#DIV/0!</v>
      </c>
      <c r="M5" s="59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2">
        <f>SUM(G5+J5+M5)</f>
        <v>3</v>
      </c>
      <c r="O5" s="62">
        <f>'ก.ค.66'!N5</f>
        <v>3</v>
      </c>
      <c r="P5" s="64"/>
      <c r="Q5" s="63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59"/>
      <c r="E6" s="65"/>
      <c r="F6" s="59"/>
      <c r="G6" s="59">
        <f t="shared" si="0"/>
        <v>3</v>
      </c>
      <c r="H6" s="64"/>
      <c r="I6" s="64"/>
      <c r="J6" s="59">
        <f>IF(I6&lt;0,1,0)+IF(H6&lt;0,1,0)</f>
        <v>0</v>
      </c>
      <c r="K6" s="60">
        <f t="shared" si="2"/>
        <v>0</v>
      </c>
      <c r="L6" s="61" t="e">
        <f>+H6/K6</f>
        <v>#DIV/0!</v>
      </c>
      <c r="M6" s="59" t="b">
        <f t="shared" si="3"/>
        <v>0</v>
      </c>
      <c r="N6" s="62">
        <f>SUM(G6+J6+M6)</f>
        <v>3</v>
      </c>
      <c r="O6" s="62">
        <f>'ก.ค.66'!N6</f>
        <v>3</v>
      </c>
      <c r="P6" s="64"/>
      <c r="Q6" s="63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65"/>
      <c r="E7" s="59"/>
      <c r="F7" s="65"/>
      <c r="G7" s="59">
        <f t="shared" si="0"/>
        <v>3</v>
      </c>
      <c r="H7" s="64"/>
      <c r="I7" s="64"/>
      <c r="J7" s="59">
        <f t="shared" si="1"/>
        <v>0</v>
      </c>
      <c r="K7" s="60">
        <f t="shared" si="2"/>
        <v>0</v>
      </c>
      <c r="L7" s="61" t="e">
        <f t="shared" ref="L7:L20" si="4">+H7/K7</f>
        <v>#DIV/0!</v>
      </c>
      <c r="M7" s="59" t="b">
        <f t="shared" si="3"/>
        <v>0</v>
      </c>
      <c r="N7" s="62">
        <f t="shared" ref="N7:N20" si="5">SUM(G7+J7+M7)</f>
        <v>3</v>
      </c>
      <c r="O7" s="62">
        <f>'ก.ค.66'!N7</f>
        <v>3</v>
      </c>
      <c r="P7" s="64"/>
      <c r="Q7" s="64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59"/>
      <c r="E8" s="59"/>
      <c r="F8" s="65"/>
      <c r="G8" s="59">
        <f t="shared" si="0"/>
        <v>3</v>
      </c>
      <c r="H8" s="64"/>
      <c r="I8" s="64"/>
      <c r="J8" s="59">
        <f t="shared" si="1"/>
        <v>0</v>
      </c>
      <c r="K8" s="60">
        <f t="shared" si="2"/>
        <v>0</v>
      </c>
      <c r="L8" s="61" t="e">
        <f t="shared" si="4"/>
        <v>#DIV/0!</v>
      </c>
      <c r="M8" s="59" t="b">
        <f t="shared" si="3"/>
        <v>0</v>
      </c>
      <c r="N8" s="62">
        <f t="shared" si="5"/>
        <v>3</v>
      </c>
      <c r="O8" s="62">
        <f>'ก.ค.66'!N8</f>
        <v>3</v>
      </c>
      <c r="P8" s="64"/>
      <c r="Q8" s="64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64"/>
      <c r="I9" s="64"/>
      <c r="J9" s="59">
        <f t="shared" si="1"/>
        <v>0</v>
      </c>
      <c r="K9" s="60">
        <f t="shared" si="2"/>
        <v>0</v>
      </c>
      <c r="L9" s="61" t="e">
        <f t="shared" si="4"/>
        <v>#DIV/0!</v>
      </c>
      <c r="M9" s="59" t="b">
        <f t="shared" si="3"/>
        <v>0</v>
      </c>
      <c r="N9" s="62">
        <f t="shared" si="5"/>
        <v>3</v>
      </c>
      <c r="O9" s="62">
        <f>'ก.ค.66'!N9</f>
        <v>3</v>
      </c>
      <c r="P9" s="64"/>
      <c r="Q9" s="64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59"/>
      <c r="E10" s="65"/>
      <c r="F10" s="59"/>
      <c r="G10" s="59">
        <f t="shared" si="0"/>
        <v>3</v>
      </c>
      <c r="H10" s="64"/>
      <c r="I10" s="64"/>
      <c r="J10" s="59">
        <f t="shared" si="1"/>
        <v>0</v>
      </c>
      <c r="K10" s="60">
        <f t="shared" si="2"/>
        <v>0</v>
      </c>
      <c r="L10" s="61" t="e">
        <f t="shared" si="4"/>
        <v>#DIV/0!</v>
      </c>
      <c r="M10" s="59" t="b">
        <f t="shared" si="3"/>
        <v>0</v>
      </c>
      <c r="N10" s="62">
        <f t="shared" si="5"/>
        <v>3</v>
      </c>
      <c r="O10" s="62">
        <f>'ก.ค.66'!N10</f>
        <v>3</v>
      </c>
      <c r="P10" s="64"/>
      <c r="Q10" s="64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64"/>
      <c r="I11" s="64"/>
      <c r="J11" s="59">
        <f t="shared" si="1"/>
        <v>0</v>
      </c>
      <c r="K11" s="60">
        <f t="shared" si="2"/>
        <v>0</v>
      </c>
      <c r="L11" s="61" t="e">
        <f t="shared" si="4"/>
        <v>#DIV/0!</v>
      </c>
      <c r="M11" s="59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62">
        <f t="shared" si="5"/>
        <v>3</v>
      </c>
      <c r="O11" s="62">
        <f>'ก.ค.66'!N11</f>
        <v>3</v>
      </c>
      <c r="P11" s="64"/>
      <c r="Q11" s="64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59"/>
      <c r="E12" s="59"/>
      <c r="F12" s="59"/>
      <c r="G12" s="59">
        <f t="shared" si="0"/>
        <v>3</v>
      </c>
      <c r="H12" s="64"/>
      <c r="I12" s="64"/>
      <c r="J12" s="59">
        <f t="shared" si="1"/>
        <v>0</v>
      </c>
      <c r="K12" s="60">
        <f t="shared" si="2"/>
        <v>0</v>
      </c>
      <c r="L12" s="61" t="e">
        <f t="shared" si="4"/>
        <v>#DIV/0!</v>
      </c>
      <c r="M12" s="59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2">
        <f t="shared" si="5"/>
        <v>3</v>
      </c>
      <c r="O12" s="62">
        <f>'ก.ค.66'!N12</f>
        <v>3</v>
      </c>
      <c r="P12" s="64"/>
      <c r="Q12" s="64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59"/>
      <c r="E13" s="65"/>
      <c r="F13" s="59"/>
      <c r="G13" s="59">
        <f t="shared" si="0"/>
        <v>3</v>
      </c>
      <c r="H13" s="64"/>
      <c r="I13" s="64"/>
      <c r="J13" s="59">
        <f t="shared" si="1"/>
        <v>0</v>
      </c>
      <c r="K13" s="60">
        <f t="shared" si="2"/>
        <v>0</v>
      </c>
      <c r="L13" s="61" t="e">
        <f t="shared" si="4"/>
        <v>#DIV/0!</v>
      </c>
      <c r="M13" s="59" t="b">
        <f t="shared" si="6"/>
        <v>0</v>
      </c>
      <c r="N13" s="62">
        <f t="shared" si="5"/>
        <v>3</v>
      </c>
      <c r="O13" s="62">
        <f>'ก.ค.66'!N13</f>
        <v>3</v>
      </c>
      <c r="P13" s="64"/>
      <c r="Q13" s="64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59"/>
      <c r="E14" s="59"/>
      <c r="F14" s="59"/>
      <c r="G14" s="59">
        <f t="shared" si="0"/>
        <v>3</v>
      </c>
      <c r="H14" s="64"/>
      <c r="I14" s="64"/>
      <c r="J14" s="59">
        <f t="shared" si="1"/>
        <v>0</v>
      </c>
      <c r="K14" s="60">
        <f t="shared" si="2"/>
        <v>0</v>
      </c>
      <c r="L14" s="61" t="e">
        <f t="shared" si="4"/>
        <v>#DIV/0!</v>
      </c>
      <c r="M14" s="59" t="b">
        <f t="shared" si="6"/>
        <v>0</v>
      </c>
      <c r="N14" s="62">
        <f t="shared" si="5"/>
        <v>3</v>
      </c>
      <c r="O14" s="62">
        <f>'ก.ค.66'!N14</f>
        <v>3</v>
      </c>
      <c r="P14" s="64"/>
      <c r="Q14" s="64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59"/>
      <c r="E15" s="59"/>
      <c r="F15" s="59"/>
      <c r="G15" s="59">
        <f t="shared" si="0"/>
        <v>3</v>
      </c>
      <c r="H15" s="64"/>
      <c r="I15" s="64"/>
      <c r="J15" s="59">
        <f t="shared" si="1"/>
        <v>0</v>
      </c>
      <c r="K15" s="60">
        <f t="shared" si="2"/>
        <v>0</v>
      </c>
      <c r="L15" s="61" t="e">
        <f t="shared" si="4"/>
        <v>#DIV/0!</v>
      </c>
      <c r="M15" s="59" t="b">
        <f t="shared" si="6"/>
        <v>0</v>
      </c>
      <c r="N15" s="62">
        <f t="shared" si="5"/>
        <v>3</v>
      </c>
      <c r="O15" s="62">
        <f>'ก.ค.66'!N15</f>
        <v>3</v>
      </c>
      <c r="P15" s="64"/>
      <c r="Q15" s="64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59"/>
      <c r="E16" s="65"/>
      <c r="F16" s="59"/>
      <c r="G16" s="59">
        <f t="shared" si="0"/>
        <v>3</v>
      </c>
      <c r="H16" s="64"/>
      <c r="I16" s="64"/>
      <c r="J16" s="59">
        <f t="shared" si="1"/>
        <v>0</v>
      </c>
      <c r="K16" s="60">
        <f t="shared" si="2"/>
        <v>0</v>
      </c>
      <c r="L16" s="61" t="e">
        <f t="shared" si="4"/>
        <v>#DIV/0!</v>
      </c>
      <c r="M16" s="59" t="b">
        <f t="shared" si="6"/>
        <v>0</v>
      </c>
      <c r="N16" s="62">
        <f t="shared" si="5"/>
        <v>3</v>
      </c>
      <c r="O16" s="62">
        <f>'ก.ค.66'!N16</f>
        <v>3</v>
      </c>
      <c r="P16" s="64"/>
      <c r="Q16" s="64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59"/>
      <c r="E17" s="59"/>
      <c r="F17" s="59"/>
      <c r="G17" s="59">
        <f t="shared" si="0"/>
        <v>3</v>
      </c>
      <c r="H17" s="64"/>
      <c r="I17" s="64"/>
      <c r="J17" s="59">
        <f t="shared" si="1"/>
        <v>0</v>
      </c>
      <c r="K17" s="60">
        <f t="shared" si="2"/>
        <v>0</v>
      </c>
      <c r="L17" s="61" t="e">
        <f t="shared" si="4"/>
        <v>#DIV/0!</v>
      </c>
      <c r="M17" s="59" t="b">
        <f t="shared" si="6"/>
        <v>0</v>
      </c>
      <c r="N17" s="62">
        <f t="shared" si="5"/>
        <v>3</v>
      </c>
      <c r="O17" s="62">
        <f>'ก.ค.66'!N17</f>
        <v>3</v>
      </c>
      <c r="P17" s="64"/>
      <c r="Q17" s="64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59"/>
      <c r="E18" s="59"/>
      <c r="F18" s="65"/>
      <c r="G18" s="59">
        <f t="shared" si="0"/>
        <v>3</v>
      </c>
      <c r="H18" s="64"/>
      <c r="I18" s="64"/>
      <c r="J18" s="59">
        <f t="shared" si="1"/>
        <v>0</v>
      </c>
      <c r="K18" s="60">
        <f t="shared" si="2"/>
        <v>0</v>
      </c>
      <c r="L18" s="61" t="e">
        <f t="shared" si="4"/>
        <v>#DIV/0!</v>
      </c>
      <c r="M18" s="59" t="b">
        <f t="shared" si="6"/>
        <v>0</v>
      </c>
      <c r="N18" s="62">
        <f t="shared" si="5"/>
        <v>3</v>
      </c>
      <c r="O18" s="62">
        <f>'ก.ค.66'!N18</f>
        <v>3</v>
      </c>
      <c r="P18" s="64"/>
      <c r="Q18" s="64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59"/>
      <c r="E19" s="59"/>
      <c r="F19" s="65"/>
      <c r="G19" s="59">
        <f t="shared" si="0"/>
        <v>3</v>
      </c>
      <c r="H19" s="64"/>
      <c r="I19" s="64"/>
      <c r="J19" s="59">
        <f t="shared" si="1"/>
        <v>0</v>
      </c>
      <c r="K19" s="60">
        <f t="shared" si="2"/>
        <v>0</v>
      </c>
      <c r="L19" s="61" t="e">
        <f t="shared" si="4"/>
        <v>#DIV/0!</v>
      </c>
      <c r="M19" s="59" t="b">
        <f t="shared" si="6"/>
        <v>0</v>
      </c>
      <c r="N19" s="62">
        <f t="shared" si="5"/>
        <v>3</v>
      </c>
      <c r="O19" s="62">
        <f>'ก.ค.66'!N19</f>
        <v>3</v>
      </c>
      <c r="P19" s="64"/>
      <c r="Q19" s="64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59"/>
      <c r="E20" s="59"/>
      <c r="F20" s="65"/>
      <c r="G20" s="59">
        <f t="shared" si="0"/>
        <v>3</v>
      </c>
      <c r="H20" s="64"/>
      <c r="I20" s="66"/>
      <c r="J20" s="67">
        <f t="shared" si="1"/>
        <v>0</v>
      </c>
      <c r="K20" s="68">
        <f t="shared" si="2"/>
        <v>0</v>
      </c>
      <c r="L20" s="61" t="e">
        <f t="shared" si="4"/>
        <v>#DIV/0!</v>
      </c>
      <c r="M20" s="59" t="b">
        <f t="shared" si="6"/>
        <v>0</v>
      </c>
      <c r="N20" s="62">
        <f t="shared" si="5"/>
        <v>3</v>
      </c>
      <c r="O20" s="62">
        <f>'ก.ค.66'!N20</f>
        <v>3</v>
      </c>
      <c r="P20" s="64"/>
      <c r="Q20" s="64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5" t="s">
        <v>93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93"/>
      <c r="O1" s="11" t="s">
        <v>53</v>
      </c>
      <c r="P1" s="53"/>
      <c r="Q1" s="38"/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127"/>
      <c r="N2" s="128" t="s">
        <v>59</v>
      </c>
      <c r="O2" s="126" t="s">
        <v>60</v>
      </c>
      <c r="P2" s="110" t="s">
        <v>56</v>
      </c>
      <c r="Q2" s="109" t="s">
        <v>37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130" t="s">
        <v>29</v>
      </c>
      <c r="N3" s="129"/>
      <c r="O3" s="126"/>
      <c r="P3" s="111"/>
      <c r="Q3" s="109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130"/>
      <c r="N4" s="129"/>
      <c r="O4" s="126"/>
      <c r="P4" s="112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7"/>
      <c r="E5" s="43"/>
      <c r="F5" s="43"/>
      <c r="G5" s="43">
        <f t="shared" ref="G5:G20" si="0">(IF(D5&lt;1.5,1,0))+(IF(E5&lt;1,1,0))+(IF(F5&lt;0.8,1,0))</f>
        <v>3</v>
      </c>
      <c r="H5" s="46"/>
      <c r="I5" s="46"/>
      <c r="J5" s="43">
        <f t="shared" ref="J5:J20" si="1">IF(I5&lt;0,1,0)+IF(H5&lt;0,1,0)</f>
        <v>0</v>
      </c>
      <c r="K5" s="45">
        <f>SUM(I5/12)</f>
        <v>0</v>
      </c>
      <c r="L5" s="69" t="e">
        <f>+H5/K5</f>
        <v>#DIV/0!</v>
      </c>
      <c r="M5" s="80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82">
        <f>SUM(G5+J5+M5)</f>
        <v>3</v>
      </c>
      <c r="O5" s="81">
        <f>'ส.ค.66'!N5</f>
        <v>3</v>
      </c>
      <c r="P5" s="55"/>
      <c r="Q5" s="51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7"/>
      <c r="E6" s="43"/>
      <c r="F6" s="47"/>
      <c r="G6" s="43">
        <f t="shared" si="0"/>
        <v>3</v>
      </c>
      <c r="H6" s="46"/>
      <c r="I6" s="46"/>
      <c r="J6" s="43">
        <f>IF(I6&lt;0,1,0)+IF(H6&lt;0,1,0)</f>
        <v>0</v>
      </c>
      <c r="K6" s="45">
        <f t="shared" ref="K6:K20" si="3">SUM(I6/12)</f>
        <v>0</v>
      </c>
      <c r="L6" s="69" t="e">
        <f>+H6/K6</f>
        <v>#DIV/0!</v>
      </c>
      <c r="M6" s="80" t="b">
        <f t="shared" si="2"/>
        <v>0</v>
      </c>
      <c r="N6" s="82">
        <f>SUM(G6+J6+M6)</f>
        <v>3</v>
      </c>
      <c r="O6" s="81">
        <f>'ส.ค.66'!N6</f>
        <v>3</v>
      </c>
      <c r="P6" s="55"/>
      <c r="Q6" s="51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3"/>
      <c r="E7" s="43"/>
      <c r="F7" s="43"/>
      <c r="G7" s="43">
        <f t="shared" si="0"/>
        <v>3</v>
      </c>
      <c r="H7" s="46"/>
      <c r="I7" s="46"/>
      <c r="J7" s="43">
        <f t="shared" si="1"/>
        <v>0</v>
      </c>
      <c r="K7" s="45">
        <f t="shared" si="3"/>
        <v>0</v>
      </c>
      <c r="L7" s="69" t="e">
        <f t="shared" ref="L7:L20" si="4">+H7/K7</f>
        <v>#DIV/0!</v>
      </c>
      <c r="M7" s="80" t="b">
        <f t="shared" si="2"/>
        <v>0</v>
      </c>
      <c r="N7" s="82">
        <f t="shared" ref="N7:N20" si="5">SUM(G7+J7+M7)</f>
        <v>3</v>
      </c>
      <c r="O7" s="81">
        <f>'ส.ค.66'!N7</f>
        <v>3</v>
      </c>
      <c r="P7" s="55"/>
      <c r="Q7" s="46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/>
      <c r="E8" s="43"/>
      <c r="F8" s="43"/>
      <c r="G8" s="43">
        <f t="shared" si="0"/>
        <v>3</v>
      </c>
      <c r="H8" s="46"/>
      <c r="I8" s="46"/>
      <c r="J8" s="43">
        <f t="shared" si="1"/>
        <v>0</v>
      </c>
      <c r="K8" s="45">
        <f t="shared" si="3"/>
        <v>0</v>
      </c>
      <c r="L8" s="69" t="e">
        <f t="shared" si="4"/>
        <v>#DIV/0!</v>
      </c>
      <c r="M8" s="80" t="b">
        <f t="shared" si="2"/>
        <v>0</v>
      </c>
      <c r="N8" s="82">
        <f t="shared" si="5"/>
        <v>3</v>
      </c>
      <c r="O8" s="81">
        <f>'ส.ค.66'!N8</f>
        <v>3</v>
      </c>
      <c r="P8" s="55"/>
      <c r="Q8" s="46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3"/>
      <c r="E9" s="43"/>
      <c r="F9" s="43"/>
      <c r="G9" s="43">
        <f t="shared" si="0"/>
        <v>3</v>
      </c>
      <c r="H9" s="46"/>
      <c r="I9" s="46"/>
      <c r="J9" s="43">
        <f t="shared" si="1"/>
        <v>0</v>
      </c>
      <c r="K9" s="45">
        <f t="shared" si="3"/>
        <v>0</v>
      </c>
      <c r="L9" s="69" t="e">
        <f t="shared" si="4"/>
        <v>#DIV/0!</v>
      </c>
      <c r="M9" s="80" t="b">
        <f t="shared" si="2"/>
        <v>0</v>
      </c>
      <c r="N9" s="82">
        <f t="shared" si="5"/>
        <v>3</v>
      </c>
      <c r="O9" s="81">
        <f>'ส.ค.66'!N9</f>
        <v>3</v>
      </c>
      <c r="P9" s="55"/>
      <c r="Q9" s="46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3"/>
      <c r="E10" s="43"/>
      <c r="F10" s="43"/>
      <c r="G10" s="43">
        <f t="shared" si="0"/>
        <v>3</v>
      </c>
      <c r="H10" s="46"/>
      <c r="I10" s="46"/>
      <c r="J10" s="43">
        <f t="shared" si="1"/>
        <v>0</v>
      </c>
      <c r="K10" s="45">
        <f t="shared" si="3"/>
        <v>0</v>
      </c>
      <c r="L10" s="69" t="e">
        <f t="shared" si="4"/>
        <v>#DIV/0!</v>
      </c>
      <c r="M10" s="80" t="b">
        <f t="shared" si="2"/>
        <v>0</v>
      </c>
      <c r="N10" s="82">
        <f t="shared" si="5"/>
        <v>3</v>
      </c>
      <c r="O10" s="81">
        <f>'ส.ค.66'!N10</f>
        <v>3</v>
      </c>
      <c r="P10" s="55"/>
      <c r="Q10" s="46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/>
      <c r="E11" s="43"/>
      <c r="F11" s="43"/>
      <c r="G11" s="43">
        <f t="shared" si="0"/>
        <v>3</v>
      </c>
      <c r="H11" s="46"/>
      <c r="I11" s="46"/>
      <c r="J11" s="43">
        <f t="shared" si="1"/>
        <v>0</v>
      </c>
      <c r="K11" s="45">
        <f t="shared" si="3"/>
        <v>0</v>
      </c>
      <c r="L11" s="69" t="e">
        <f t="shared" si="4"/>
        <v>#DIV/0!</v>
      </c>
      <c r="M11" s="80" t="b">
        <f t="shared" si="2"/>
        <v>0</v>
      </c>
      <c r="N11" s="82">
        <f t="shared" si="5"/>
        <v>3</v>
      </c>
      <c r="O11" s="81">
        <f>'ส.ค.66'!N11</f>
        <v>3</v>
      </c>
      <c r="P11" s="55"/>
      <c r="Q11" s="46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7"/>
      <c r="E12" s="47"/>
      <c r="F12" s="47"/>
      <c r="G12" s="43">
        <f t="shared" si="0"/>
        <v>3</v>
      </c>
      <c r="H12" s="46"/>
      <c r="I12" s="46"/>
      <c r="J12" s="43">
        <f t="shared" si="1"/>
        <v>0</v>
      </c>
      <c r="K12" s="45">
        <f t="shared" si="3"/>
        <v>0</v>
      </c>
      <c r="L12" s="69" t="e">
        <f t="shared" si="4"/>
        <v>#DIV/0!</v>
      </c>
      <c r="M12" s="80" t="b">
        <f t="shared" si="2"/>
        <v>0</v>
      </c>
      <c r="N12" s="82">
        <f t="shared" si="5"/>
        <v>3</v>
      </c>
      <c r="O12" s="81">
        <f>'ส.ค.66'!N12</f>
        <v>3</v>
      </c>
      <c r="P12" s="55"/>
      <c r="Q12" s="46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7"/>
      <c r="E13" s="43"/>
      <c r="F13" s="43"/>
      <c r="G13" s="43">
        <f t="shared" si="0"/>
        <v>3</v>
      </c>
      <c r="H13" s="46"/>
      <c r="I13" s="46"/>
      <c r="J13" s="43">
        <f t="shared" si="1"/>
        <v>0</v>
      </c>
      <c r="K13" s="45">
        <f t="shared" si="3"/>
        <v>0</v>
      </c>
      <c r="L13" s="69" t="e">
        <f t="shared" si="4"/>
        <v>#DIV/0!</v>
      </c>
      <c r="M13" s="80" t="b">
        <f t="shared" si="2"/>
        <v>0</v>
      </c>
      <c r="N13" s="82">
        <f t="shared" si="5"/>
        <v>3</v>
      </c>
      <c r="O13" s="81">
        <f>'ส.ค.66'!N13</f>
        <v>3</v>
      </c>
      <c r="P13" s="55"/>
      <c r="Q13" s="46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7"/>
      <c r="E14" s="43"/>
      <c r="F14" s="43"/>
      <c r="G14" s="43">
        <f t="shared" si="0"/>
        <v>3</v>
      </c>
      <c r="H14" s="46"/>
      <c r="I14" s="46"/>
      <c r="J14" s="43">
        <f t="shared" si="1"/>
        <v>0</v>
      </c>
      <c r="K14" s="45">
        <f t="shared" si="3"/>
        <v>0</v>
      </c>
      <c r="L14" s="69" t="e">
        <f t="shared" si="4"/>
        <v>#DIV/0!</v>
      </c>
      <c r="M14" s="80" t="b">
        <f t="shared" si="2"/>
        <v>0</v>
      </c>
      <c r="N14" s="82">
        <f t="shared" si="5"/>
        <v>3</v>
      </c>
      <c r="O14" s="81">
        <f>'ส.ค.66'!N14</f>
        <v>3</v>
      </c>
      <c r="P14" s="55"/>
      <c r="Q14" s="46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/>
      <c r="E15" s="47"/>
      <c r="F15" s="43"/>
      <c r="G15" s="43">
        <f t="shared" si="0"/>
        <v>3</v>
      </c>
      <c r="H15" s="46"/>
      <c r="I15" s="46"/>
      <c r="J15" s="43">
        <f t="shared" si="1"/>
        <v>0</v>
      </c>
      <c r="K15" s="45">
        <f t="shared" si="3"/>
        <v>0</v>
      </c>
      <c r="L15" s="69" t="e">
        <f t="shared" si="4"/>
        <v>#DIV/0!</v>
      </c>
      <c r="M15" s="80" t="b">
        <f t="shared" si="2"/>
        <v>0</v>
      </c>
      <c r="N15" s="82">
        <f t="shared" si="5"/>
        <v>3</v>
      </c>
      <c r="O15" s="81">
        <f>'ส.ค.66'!N15</f>
        <v>3</v>
      </c>
      <c r="P15" s="55"/>
      <c r="Q15" s="46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/>
      <c r="E16" s="47"/>
      <c r="F16" s="47"/>
      <c r="G16" s="43">
        <f t="shared" si="0"/>
        <v>3</v>
      </c>
      <c r="H16" s="46"/>
      <c r="I16" s="46"/>
      <c r="J16" s="43">
        <f t="shared" si="1"/>
        <v>0</v>
      </c>
      <c r="K16" s="45">
        <f t="shared" si="3"/>
        <v>0</v>
      </c>
      <c r="L16" s="69" t="e">
        <f t="shared" si="4"/>
        <v>#DIV/0!</v>
      </c>
      <c r="M16" s="80" t="b">
        <f t="shared" si="2"/>
        <v>0</v>
      </c>
      <c r="N16" s="82">
        <f t="shared" si="5"/>
        <v>3</v>
      </c>
      <c r="O16" s="81">
        <f>'ส.ค.66'!N16</f>
        <v>3</v>
      </c>
      <c r="P16" s="55"/>
      <c r="Q16" s="46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3"/>
      <c r="E17" s="43"/>
      <c r="F17" s="47"/>
      <c r="G17" s="43">
        <f t="shared" si="0"/>
        <v>3</v>
      </c>
      <c r="H17" s="46"/>
      <c r="I17" s="46"/>
      <c r="J17" s="43">
        <f t="shared" si="1"/>
        <v>0</v>
      </c>
      <c r="K17" s="45">
        <f t="shared" si="3"/>
        <v>0</v>
      </c>
      <c r="L17" s="69" t="e">
        <f t="shared" si="4"/>
        <v>#DIV/0!</v>
      </c>
      <c r="M17" s="80" t="b">
        <f t="shared" si="2"/>
        <v>0</v>
      </c>
      <c r="N17" s="82">
        <f t="shared" si="5"/>
        <v>3</v>
      </c>
      <c r="O17" s="81">
        <f>'ส.ค.66'!N17</f>
        <v>3</v>
      </c>
      <c r="P17" s="55"/>
      <c r="Q17" s="46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7"/>
      <c r="E18" s="43"/>
      <c r="F18" s="43"/>
      <c r="G18" s="43">
        <f t="shared" si="0"/>
        <v>3</v>
      </c>
      <c r="H18" s="46"/>
      <c r="I18" s="46"/>
      <c r="J18" s="43">
        <f t="shared" si="1"/>
        <v>0</v>
      </c>
      <c r="K18" s="45">
        <f t="shared" si="3"/>
        <v>0</v>
      </c>
      <c r="L18" s="69" t="e">
        <f t="shared" si="4"/>
        <v>#DIV/0!</v>
      </c>
      <c r="M18" s="80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82">
        <f t="shared" si="5"/>
        <v>3</v>
      </c>
      <c r="O18" s="81">
        <f>'ส.ค.66'!N18</f>
        <v>3</v>
      </c>
      <c r="P18" s="55"/>
      <c r="Q18" s="46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43"/>
      <c r="E19" s="43"/>
      <c r="F19" s="43"/>
      <c r="G19" s="43">
        <f t="shared" si="0"/>
        <v>3</v>
      </c>
      <c r="H19" s="46"/>
      <c r="I19" s="46"/>
      <c r="J19" s="43">
        <f t="shared" si="1"/>
        <v>0</v>
      </c>
      <c r="K19" s="45">
        <f t="shared" si="3"/>
        <v>0</v>
      </c>
      <c r="L19" s="69" t="e">
        <f t="shared" si="4"/>
        <v>#DIV/0!</v>
      </c>
      <c r="M19" s="80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82">
        <f t="shared" si="5"/>
        <v>3</v>
      </c>
      <c r="O19" s="81">
        <f>'ส.ค.66'!N19</f>
        <v>3</v>
      </c>
      <c r="P19" s="55"/>
      <c r="Q19" s="46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/>
      <c r="E20" s="43"/>
      <c r="F20" s="47"/>
      <c r="G20" s="43">
        <f t="shared" si="0"/>
        <v>3</v>
      </c>
      <c r="H20" s="46"/>
      <c r="I20" s="46"/>
      <c r="J20" s="43">
        <f t="shared" si="1"/>
        <v>0</v>
      </c>
      <c r="K20" s="45">
        <f t="shared" si="3"/>
        <v>0</v>
      </c>
      <c r="L20" s="69" t="e">
        <f t="shared" si="4"/>
        <v>#DIV/0!</v>
      </c>
      <c r="M20" s="80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83">
        <f t="shared" si="5"/>
        <v>3</v>
      </c>
      <c r="O20" s="81">
        <f>'ส.ค.66'!N20</f>
        <v>3</v>
      </c>
      <c r="P20" s="55"/>
      <c r="Q20" s="46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B3" sqref="B3:D18"/>
    </sheetView>
  </sheetViews>
  <sheetFormatPr defaultRowHeight="14.25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>
      <c r="A1" s="94"/>
      <c r="B1" s="101" t="s">
        <v>94</v>
      </c>
      <c r="C1" s="101" t="s">
        <v>95</v>
      </c>
      <c r="D1" s="101" t="s">
        <v>96</v>
      </c>
      <c r="E1" s="116" t="s">
        <v>97</v>
      </c>
      <c r="F1" s="116" t="s">
        <v>98</v>
      </c>
      <c r="G1" s="116" t="s">
        <v>99</v>
      </c>
      <c r="H1" s="84"/>
      <c r="I1" s="119" t="s">
        <v>100</v>
      </c>
      <c r="J1" s="110" t="s">
        <v>56</v>
      </c>
    </row>
    <row r="2" spans="1:10" ht="30" customHeight="1" thickBot="1">
      <c r="A2" s="94"/>
      <c r="B2" s="101"/>
      <c r="C2" s="101"/>
      <c r="D2" s="101"/>
      <c r="E2" s="131"/>
      <c r="F2" s="131"/>
      <c r="G2" s="131"/>
      <c r="H2" s="86"/>
      <c r="I2" s="132"/>
      <c r="J2" s="111"/>
    </row>
    <row r="3" spans="1:10" ht="26.25" customHeight="1" thickBot="1">
      <c r="A3" s="50" t="s">
        <v>101</v>
      </c>
      <c r="B3" s="47"/>
      <c r="C3" s="43"/>
      <c r="D3" s="43"/>
      <c r="E3" s="65">
        <v>1.5</v>
      </c>
      <c r="F3" s="65">
        <v>1</v>
      </c>
      <c r="G3" s="65">
        <v>0.8</v>
      </c>
      <c r="H3" s="50" t="s">
        <v>101</v>
      </c>
      <c r="I3" s="87">
        <v>29778835.73</v>
      </c>
      <c r="J3" s="88">
        <v>48511731.939999998</v>
      </c>
    </row>
    <row r="4" spans="1:10" ht="26.25" customHeight="1" thickBot="1">
      <c r="A4" s="50" t="s">
        <v>102</v>
      </c>
      <c r="B4" s="47"/>
      <c r="C4" s="47"/>
      <c r="D4" s="47"/>
      <c r="E4" s="65">
        <v>1.5</v>
      </c>
      <c r="F4" s="65">
        <v>1</v>
      </c>
      <c r="G4" s="65">
        <v>0.8</v>
      </c>
      <c r="H4" s="50" t="s">
        <v>102</v>
      </c>
      <c r="I4" s="87">
        <v>21752876.27</v>
      </c>
      <c r="J4" s="88">
        <v>40247908.859999999</v>
      </c>
    </row>
    <row r="5" spans="1:10" ht="26.25" customHeight="1" thickBot="1">
      <c r="A5" s="50" t="s">
        <v>103</v>
      </c>
      <c r="B5" s="43"/>
      <c r="C5" s="43"/>
      <c r="D5" s="43"/>
      <c r="E5" s="65">
        <v>1.5</v>
      </c>
      <c r="F5" s="65">
        <v>1</v>
      </c>
      <c r="G5" s="65">
        <v>0.8</v>
      </c>
      <c r="H5" s="50" t="s">
        <v>103</v>
      </c>
      <c r="I5" s="89">
        <v>-211104.85</v>
      </c>
      <c r="J5" s="88">
        <v>634453.85</v>
      </c>
    </row>
    <row r="6" spans="1:10" ht="26.25" customHeight="1" thickBot="1">
      <c r="A6" s="50" t="s">
        <v>104</v>
      </c>
      <c r="B6" s="43"/>
      <c r="C6" s="43"/>
      <c r="D6" s="43"/>
      <c r="E6" s="65">
        <v>1.5</v>
      </c>
      <c r="F6" s="65">
        <v>1</v>
      </c>
      <c r="G6" s="65">
        <v>0.8</v>
      </c>
      <c r="H6" s="50" t="s">
        <v>104</v>
      </c>
      <c r="I6" s="89">
        <v>-3858369.96</v>
      </c>
      <c r="J6" s="92">
        <v>-635913.09</v>
      </c>
    </row>
    <row r="7" spans="1:10" ht="26.25" customHeight="1" thickBot="1">
      <c r="A7" s="50" t="s">
        <v>105</v>
      </c>
      <c r="B7" s="43"/>
      <c r="C7" s="43"/>
      <c r="D7" s="43"/>
      <c r="E7" s="65">
        <v>1.5</v>
      </c>
      <c r="F7" s="65">
        <v>1</v>
      </c>
      <c r="G7" s="65">
        <v>0.8</v>
      </c>
      <c r="H7" s="50" t="s">
        <v>105</v>
      </c>
      <c r="I7" s="89">
        <v>-5942723.0700000003</v>
      </c>
      <c r="J7" s="92">
        <v>-3578503.98</v>
      </c>
    </row>
    <row r="8" spans="1:10" ht="26.25" customHeight="1" thickBot="1">
      <c r="A8" s="50" t="s">
        <v>106</v>
      </c>
      <c r="B8" s="43"/>
      <c r="C8" s="43"/>
      <c r="D8" s="43"/>
      <c r="E8" s="65">
        <v>1.5</v>
      </c>
      <c r="F8" s="65">
        <v>1</v>
      </c>
      <c r="G8" s="65">
        <v>0.8</v>
      </c>
      <c r="H8" s="50" t="s">
        <v>106</v>
      </c>
      <c r="I8" s="89">
        <v>-5343620.57</v>
      </c>
      <c r="J8" s="92">
        <v>-4246790.79</v>
      </c>
    </row>
    <row r="9" spans="1:10" ht="26.25" customHeight="1" thickBot="1">
      <c r="A9" s="50" t="s">
        <v>107</v>
      </c>
      <c r="B9" s="43"/>
      <c r="C9" s="43"/>
      <c r="D9" s="43"/>
      <c r="E9" s="65">
        <v>1.5</v>
      </c>
      <c r="F9" s="65">
        <v>1</v>
      </c>
      <c r="G9" s="65">
        <v>0.8</v>
      </c>
      <c r="H9" s="50" t="s">
        <v>107</v>
      </c>
      <c r="I9" s="89">
        <v>-25269492.739999998</v>
      </c>
      <c r="J9" s="88">
        <v>12437493.289999999</v>
      </c>
    </row>
    <row r="10" spans="1:10" ht="26.25" customHeight="1" thickBot="1">
      <c r="A10" s="50" t="s">
        <v>108</v>
      </c>
      <c r="B10" s="47"/>
      <c r="C10" s="47"/>
      <c r="D10" s="47"/>
      <c r="E10" s="65">
        <v>1.5</v>
      </c>
      <c r="F10" s="65">
        <v>1</v>
      </c>
      <c r="G10" s="65">
        <v>0.8</v>
      </c>
      <c r="H10" s="50" t="s">
        <v>108</v>
      </c>
      <c r="I10" s="90">
        <v>4673500.3099999996</v>
      </c>
      <c r="J10" s="88">
        <v>5519004.3099999996</v>
      </c>
    </row>
    <row r="11" spans="1:10" ht="26.25" customHeight="1" thickBot="1">
      <c r="A11" s="50" t="s">
        <v>109</v>
      </c>
      <c r="B11" s="47"/>
      <c r="C11" s="43"/>
      <c r="D11" s="43"/>
      <c r="E11" s="65">
        <v>1.5</v>
      </c>
      <c r="F11" s="65">
        <v>1</v>
      </c>
      <c r="G11" s="65">
        <v>0.8</v>
      </c>
      <c r="H11" s="50" t="s">
        <v>109</v>
      </c>
      <c r="I11" s="89">
        <v>-6555385.6100000003</v>
      </c>
      <c r="J11" s="92">
        <v>-4595093.18</v>
      </c>
    </row>
    <row r="12" spans="1:10" ht="26.25" customHeight="1" thickBot="1">
      <c r="A12" s="50" t="s">
        <v>110</v>
      </c>
      <c r="B12" s="47"/>
      <c r="C12" s="43"/>
      <c r="D12" s="43"/>
      <c r="E12" s="65">
        <v>1.5</v>
      </c>
      <c r="F12" s="65">
        <v>1</v>
      </c>
      <c r="G12" s="65">
        <v>0.8</v>
      </c>
      <c r="H12" s="50" t="s">
        <v>110</v>
      </c>
      <c r="I12" s="87">
        <v>5383788.3099999996</v>
      </c>
      <c r="J12" s="88">
        <v>8321103.9100000001</v>
      </c>
    </row>
    <row r="13" spans="1:10" ht="26.25" customHeight="1" thickBot="1">
      <c r="A13" s="50" t="s">
        <v>18</v>
      </c>
      <c r="B13" s="43"/>
      <c r="C13" s="47"/>
      <c r="D13" s="43"/>
      <c r="E13" s="65">
        <v>1.5</v>
      </c>
      <c r="F13" s="65">
        <v>1</v>
      </c>
      <c r="G13" s="65">
        <v>0.8</v>
      </c>
      <c r="H13" s="50" t="s">
        <v>18</v>
      </c>
      <c r="I13" s="89">
        <v>-1191253.8899999999</v>
      </c>
      <c r="J13" s="88">
        <v>1677509.62</v>
      </c>
    </row>
    <row r="14" spans="1:10" ht="26.25" customHeight="1" thickBot="1">
      <c r="A14" s="50" t="s">
        <v>111</v>
      </c>
      <c r="B14" s="43"/>
      <c r="C14" s="47"/>
      <c r="D14" s="47"/>
      <c r="E14" s="65">
        <v>1.5</v>
      </c>
      <c r="F14" s="65">
        <v>1</v>
      </c>
      <c r="G14" s="65">
        <v>0.8</v>
      </c>
      <c r="H14" s="50" t="s">
        <v>111</v>
      </c>
      <c r="I14" s="87">
        <v>14911960.369999999</v>
      </c>
      <c r="J14" s="88">
        <v>21457122.129999999</v>
      </c>
    </row>
    <row r="15" spans="1:10" ht="26.25" customHeight="1" thickBot="1">
      <c r="A15" s="50" t="s">
        <v>112</v>
      </c>
      <c r="B15" s="43"/>
      <c r="C15" s="43"/>
      <c r="D15" s="47"/>
      <c r="E15" s="65">
        <v>1.5</v>
      </c>
      <c r="F15" s="65">
        <v>1</v>
      </c>
      <c r="G15" s="65">
        <v>0.8</v>
      </c>
      <c r="H15" s="50" t="s">
        <v>112</v>
      </c>
      <c r="I15" s="89">
        <v>-1222018.3700000001</v>
      </c>
      <c r="J15" s="92">
        <v>-305613.40999999997</v>
      </c>
    </row>
    <row r="16" spans="1:10" ht="26.25" customHeight="1" thickBot="1">
      <c r="A16" s="50" t="s">
        <v>113</v>
      </c>
      <c r="B16" s="47"/>
      <c r="C16" s="43"/>
      <c r="D16" s="43"/>
      <c r="E16" s="65">
        <v>1.5</v>
      </c>
      <c r="F16" s="65">
        <v>1</v>
      </c>
      <c r="G16" s="65">
        <v>0.8</v>
      </c>
      <c r="H16" s="50" t="s">
        <v>113</v>
      </c>
      <c r="I16" s="89">
        <v>-3134249.73</v>
      </c>
      <c r="J16" s="92">
        <v>-43485.52</v>
      </c>
    </row>
    <row r="17" spans="1:10" ht="26.25" customHeight="1" thickBot="1">
      <c r="A17" s="50" t="s">
        <v>114</v>
      </c>
      <c r="B17" s="43"/>
      <c r="C17" s="43"/>
      <c r="D17" s="43"/>
      <c r="E17" s="65">
        <v>1.5</v>
      </c>
      <c r="F17" s="65">
        <v>1</v>
      </c>
      <c r="G17" s="65">
        <v>0.8</v>
      </c>
      <c r="H17" s="50" t="s">
        <v>114</v>
      </c>
      <c r="I17" s="89">
        <v>-7144785.1200000001</v>
      </c>
      <c r="J17" s="92">
        <v>-5398135.5099999998</v>
      </c>
    </row>
    <row r="18" spans="1:10" ht="26.25" customHeight="1" thickBot="1">
      <c r="A18" s="50" t="s">
        <v>115</v>
      </c>
      <c r="B18" s="43"/>
      <c r="C18" s="43"/>
      <c r="D18" s="47"/>
      <c r="E18" s="65">
        <v>1.5</v>
      </c>
      <c r="F18" s="65">
        <v>1</v>
      </c>
      <c r="G18" s="65">
        <v>0.8</v>
      </c>
      <c r="H18" s="50" t="s">
        <v>115</v>
      </c>
      <c r="I18" s="89">
        <v>-2783089.47</v>
      </c>
      <c r="J18" s="92">
        <v>-700612.29</v>
      </c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8FE99-D8C7-4022-B104-597A771C253D}">
  <dimension ref="A1:Q17"/>
  <sheetViews>
    <sheetView topLeftCell="B1" workbookViewId="0">
      <selection activeCell="P2" sqref="P2:Q17"/>
    </sheetView>
  </sheetViews>
  <sheetFormatPr defaultColWidth="10" defaultRowHeight="20.25" customHeight="1"/>
  <cols>
    <col min="2" max="2" width="16.25" customWidth="1"/>
    <col min="4" max="4" width="31.875" customWidth="1"/>
    <col min="10" max="11" width="16.125" customWidth="1"/>
    <col min="16" max="17" width="14.875" customWidth="1"/>
  </cols>
  <sheetData>
    <row r="1" spans="1:17" ht="20.25" customHeight="1">
      <c r="A1" s="133" t="s">
        <v>116</v>
      </c>
      <c r="B1" s="133" t="s">
        <v>117</v>
      </c>
      <c r="C1" s="133" t="s">
        <v>118</v>
      </c>
      <c r="D1" s="133" t="s">
        <v>119</v>
      </c>
      <c r="E1" s="133" t="s">
        <v>120</v>
      </c>
      <c r="F1" s="133" t="s">
        <v>121</v>
      </c>
      <c r="G1" s="133" t="s">
        <v>122</v>
      </c>
      <c r="H1" s="133" t="s">
        <v>123</v>
      </c>
      <c r="I1" s="133" t="s">
        <v>124</v>
      </c>
      <c r="J1" s="133" t="s">
        <v>125</v>
      </c>
      <c r="K1" s="133" t="s">
        <v>126</v>
      </c>
      <c r="L1" s="133" t="s">
        <v>127</v>
      </c>
      <c r="M1" s="133" t="s">
        <v>128</v>
      </c>
      <c r="N1" s="133" t="s">
        <v>129</v>
      </c>
      <c r="O1" s="133" t="s">
        <v>130</v>
      </c>
      <c r="P1" s="133" t="s">
        <v>56</v>
      </c>
      <c r="Q1" s="133" t="s">
        <v>131</v>
      </c>
    </row>
    <row r="2" spans="1:17" ht="20.25" customHeight="1">
      <c r="A2" s="134">
        <v>4</v>
      </c>
      <c r="B2" s="135" t="s">
        <v>132</v>
      </c>
      <c r="C2" s="135" t="s">
        <v>133</v>
      </c>
      <c r="D2" s="135" t="s">
        <v>134</v>
      </c>
      <c r="E2" s="135" t="s">
        <v>28</v>
      </c>
      <c r="F2" s="135" t="s">
        <v>156</v>
      </c>
      <c r="G2" s="136">
        <v>2.85</v>
      </c>
      <c r="H2" s="136">
        <v>2.54</v>
      </c>
      <c r="I2" s="136">
        <v>1.36</v>
      </c>
      <c r="J2" s="136">
        <v>427041784.02999997</v>
      </c>
      <c r="K2" s="136">
        <v>10609487.939999999</v>
      </c>
      <c r="L2" s="134">
        <v>0</v>
      </c>
      <c r="M2" s="134">
        <v>0</v>
      </c>
      <c r="N2" s="134">
        <v>0</v>
      </c>
      <c r="O2" s="134">
        <v>0</v>
      </c>
      <c r="P2" s="136">
        <v>36517567.340000004</v>
      </c>
      <c r="Q2" s="136">
        <v>82179581.150000006</v>
      </c>
    </row>
    <row r="3" spans="1:17" ht="20.25" customHeight="1">
      <c r="A3" s="134">
        <v>4</v>
      </c>
      <c r="B3" s="135" t="s">
        <v>132</v>
      </c>
      <c r="C3" s="135" t="s">
        <v>135</v>
      </c>
      <c r="D3" s="135" t="s">
        <v>136</v>
      </c>
      <c r="E3" s="135" t="s">
        <v>27</v>
      </c>
      <c r="F3" s="135" t="s">
        <v>156</v>
      </c>
      <c r="G3" s="136">
        <v>2.2599999999999998</v>
      </c>
      <c r="H3" s="136">
        <v>2.15</v>
      </c>
      <c r="I3" s="136">
        <v>1.51</v>
      </c>
      <c r="J3" s="136">
        <v>157778927.72</v>
      </c>
      <c r="K3" s="136">
        <v>17130848.940000001</v>
      </c>
      <c r="L3" s="134">
        <v>0</v>
      </c>
      <c r="M3" s="134">
        <v>0</v>
      </c>
      <c r="N3" s="134">
        <v>0</v>
      </c>
      <c r="O3" s="134">
        <v>0</v>
      </c>
      <c r="P3" s="136">
        <v>40639510.060000002</v>
      </c>
      <c r="Q3" s="136">
        <v>64174176.899999999</v>
      </c>
    </row>
    <row r="4" spans="1:17" ht="20.25" customHeight="1">
      <c r="A4" s="134">
        <v>4</v>
      </c>
      <c r="B4" s="135" t="s">
        <v>132</v>
      </c>
      <c r="C4" s="135" t="s">
        <v>137</v>
      </c>
      <c r="D4" s="135" t="s">
        <v>26</v>
      </c>
      <c r="E4" s="135" t="s">
        <v>138</v>
      </c>
      <c r="F4" s="135" t="s">
        <v>156</v>
      </c>
      <c r="G4" s="136">
        <v>5.35</v>
      </c>
      <c r="H4" s="136">
        <v>5.15</v>
      </c>
      <c r="I4" s="136">
        <v>4.12</v>
      </c>
      <c r="J4" s="136">
        <v>84728796.769999996</v>
      </c>
      <c r="K4" s="136">
        <v>-2664565.06</v>
      </c>
      <c r="L4" s="134">
        <v>0</v>
      </c>
      <c r="M4" s="134">
        <v>1</v>
      </c>
      <c r="N4" s="134">
        <v>0</v>
      </c>
      <c r="O4" s="134">
        <v>1</v>
      </c>
      <c r="P4" s="136">
        <v>-1529615.98</v>
      </c>
      <c r="Q4" s="136">
        <v>60882048.600000001</v>
      </c>
    </row>
    <row r="5" spans="1:17" ht="20.25" customHeight="1">
      <c r="A5" s="134">
        <v>4</v>
      </c>
      <c r="B5" s="135" t="s">
        <v>132</v>
      </c>
      <c r="C5" s="135" t="s">
        <v>139</v>
      </c>
      <c r="D5" s="135" t="s">
        <v>140</v>
      </c>
      <c r="E5" s="135" t="s">
        <v>138</v>
      </c>
      <c r="F5" s="135" t="s">
        <v>156</v>
      </c>
      <c r="G5" s="136">
        <v>18.190000000000001</v>
      </c>
      <c r="H5" s="136">
        <v>17.86</v>
      </c>
      <c r="I5" s="136">
        <v>17.260000000000002</v>
      </c>
      <c r="J5" s="136">
        <v>155633042.75</v>
      </c>
      <c r="K5" s="136">
        <v>-5398808.7999999998</v>
      </c>
      <c r="L5" s="134">
        <v>0</v>
      </c>
      <c r="M5" s="134">
        <v>1</v>
      </c>
      <c r="N5" s="134">
        <v>0</v>
      </c>
      <c r="O5" s="134">
        <v>1</v>
      </c>
      <c r="P5" s="136">
        <v>-1489169.79</v>
      </c>
      <c r="Q5" s="136">
        <v>147041644.06</v>
      </c>
    </row>
    <row r="6" spans="1:17" ht="20.25" customHeight="1">
      <c r="A6" s="134">
        <v>4</v>
      </c>
      <c r="B6" s="135" t="s">
        <v>132</v>
      </c>
      <c r="C6" s="135" t="s">
        <v>141</v>
      </c>
      <c r="D6" s="135" t="s">
        <v>24</v>
      </c>
      <c r="E6" s="135" t="s">
        <v>138</v>
      </c>
      <c r="F6" s="135" t="s">
        <v>156</v>
      </c>
      <c r="G6" s="136">
        <v>4.57</v>
      </c>
      <c r="H6" s="136">
        <v>4.26</v>
      </c>
      <c r="I6" s="136">
        <v>3.64</v>
      </c>
      <c r="J6" s="136">
        <v>48458404.369999997</v>
      </c>
      <c r="K6" s="136">
        <v>-8064348.9100000001</v>
      </c>
      <c r="L6" s="134">
        <v>0</v>
      </c>
      <c r="M6" s="134">
        <v>1</v>
      </c>
      <c r="N6" s="134">
        <v>0</v>
      </c>
      <c r="O6" s="134">
        <v>1</v>
      </c>
      <c r="P6" s="136">
        <v>-4990530.59</v>
      </c>
      <c r="Q6" s="136">
        <v>35819802.380000003</v>
      </c>
    </row>
    <row r="7" spans="1:17" ht="20.25" customHeight="1">
      <c r="A7" s="134">
        <v>4</v>
      </c>
      <c r="B7" s="135" t="s">
        <v>132</v>
      </c>
      <c r="C7" s="135" t="s">
        <v>142</v>
      </c>
      <c r="D7" s="135" t="s">
        <v>23</v>
      </c>
      <c r="E7" s="135" t="s">
        <v>138</v>
      </c>
      <c r="F7" s="135" t="s">
        <v>156</v>
      </c>
      <c r="G7" s="136">
        <v>2.13</v>
      </c>
      <c r="H7" s="136">
        <v>1.96</v>
      </c>
      <c r="I7" s="136">
        <v>1.52</v>
      </c>
      <c r="J7" s="136">
        <v>17672047.129999999</v>
      </c>
      <c r="K7" s="136">
        <v>-6311499.75</v>
      </c>
      <c r="L7" s="134">
        <v>0</v>
      </c>
      <c r="M7" s="134">
        <v>1</v>
      </c>
      <c r="N7" s="134">
        <v>0</v>
      </c>
      <c r="O7" s="134">
        <v>1</v>
      </c>
      <c r="P7" s="136">
        <v>-4968507.12</v>
      </c>
      <c r="Q7" s="136">
        <v>8140909.3799999999</v>
      </c>
    </row>
    <row r="8" spans="1:17" ht="20.25" customHeight="1">
      <c r="A8" s="134">
        <v>4</v>
      </c>
      <c r="B8" s="135" t="s">
        <v>132</v>
      </c>
      <c r="C8" s="135" t="s">
        <v>143</v>
      </c>
      <c r="D8" s="135" t="s">
        <v>22</v>
      </c>
      <c r="E8" s="135" t="s">
        <v>138</v>
      </c>
      <c r="F8" s="135" t="s">
        <v>156</v>
      </c>
      <c r="G8" s="136">
        <v>6</v>
      </c>
      <c r="H8" s="136">
        <v>5.76</v>
      </c>
      <c r="I8" s="136">
        <v>5.36</v>
      </c>
      <c r="J8" s="136">
        <v>261928727.11000001</v>
      </c>
      <c r="K8" s="136">
        <v>-36782022.920000002</v>
      </c>
      <c r="L8" s="134">
        <v>0</v>
      </c>
      <c r="M8" s="134">
        <v>1</v>
      </c>
      <c r="N8" s="134">
        <v>0</v>
      </c>
      <c r="O8" s="134">
        <v>1</v>
      </c>
      <c r="P8" s="136">
        <v>8667051.2899999991</v>
      </c>
      <c r="Q8" s="136">
        <v>226138177.78</v>
      </c>
    </row>
    <row r="9" spans="1:17" ht="20.25" customHeight="1">
      <c r="A9" s="134">
        <v>4</v>
      </c>
      <c r="B9" s="135" t="s">
        <v>132</v>
      </c>
      <c r="C9" s="135" t="s">
        <v>144</v>
      </c>
      <c r="D9" s="135" t="s">
        <v>21</v>
      </c>
      <c r="E9" s="135" t="s">
        <v>138</v>
      </c>
      <c r="F9" s="135" t="s">
        <v>156</v>
      </c>
      <c r="G9" s="136">
        <v>4.42</v>
      </c>
      <c r="H9" s="136">
        <v>4.04</v>
      </c>
      <c r="I9" s="136">
        <v>3.16</v>
      </c>
      <c r="J9" s="136">
        <v>51095977.43</v>
      </c>
      <c r="K9" s="136">
        <v>3384647.3</v>
      </c>
      <c r="L9" s="134">
        <v>0</v>
      </c>
      <c r="M9" s="134">
        <v>0</v>
      </c>
      <c r="N9" s="134">
        <v>0</v>
      </c>
      <c r="O9" s="134">
        <v>0</v>
      </c>
      <c r="P9" s="136">
        <v>4519994.46</v>
      </c>
      <c r="Q9" s="136">
        <v>32029974.25</v>
      </c>
    </row>
    <row r="10" spans="1:17" ht="20.25" customHeight="1">
      <c r="A10" s="134">
        <v>4</v>
      </c>
      <c r="B10" s="135" t="s">
        <v>132</v>
      </c>
      <c r="C10" s="135" t="s">
        <v>145</v>
      </c>
      <c r="D10" s="135" t="s">
        <v>20</v>
      </c>
      <c r="E10" s="135" t="s">
        <v>138</v>
      </c>
      <c r="F10" s="135" t="s">
        <v>156</v>
      </c>
      <c r="G10" s="136">
        <v>6.56</v>
      </c>
      <c r="H10" s="136">
        <v>6.34</v>
      </c>
      <c r="I10" s="136">
        <v>5.59</v>
      </c>
      <c r="J10" s="136">
        <v>84151960.090000004</v>
      </c>
      <c r="K10" s="136">
        <v>-10661671.76</v>
      </c>
      <c r="L10" s="134">
        <v>0</v>
      </c>
      <c r="M10" s="134">
        <v>1</v>
      </c>
      <c r="N10" s="134">
        <v>0</v>
      </c>
      <c r="O10" s="134">
        <v>1</v>
      </c>
      <c r="P10" s="136">
        <v>-8276475.0700000003</v>
      </c>
      <c r="Q10" s="136">
        <v>69311586.099999994</v>
      </c>
    </row>
    <row r="11" spans="1:17" ht="20.25" customHeight="1">
      <c r="A11" s="134">
        <v>4</v>
      </c>
      <c r="B11" s="135" t="s">
        <v>132</v>
      </c>
      <c r="C11" s="135" t="s">
        <v>146</v>
      </c>
      <c r="D11" s="135" t="s">
        <v>147</v>
      </c>
      <c r="E11" s="135" t="s">
        <v>138</v>
      </c>
      <c r="F11" s="135" t="s">
        <v>156</v>
      </c>
      <c r="G11" s="136">
        <v>6.35</v>
      </c>
      <c r="H11" s="136">
        <v>6.06</v>
      </c>
      <c r="I11" s="136">
        <v>5.16</v>
      </c>
      <c r="J11" s="136">
        <v>73369555.150000006</v>
      </c>
      <c r="K11" s="136">
        <v>2576840.33</v>
      </c>
      <c r="L11" s="134">
        <v>0</v>
      </c>
      <c r="M11" s="134">
        <v>0</v>
      </c>
      <c r="N11" s="134">
        <v>0</v>
      </c>
      <c r="O11" s="134">
        <v>0</v>
      </c>
      <c r="P11" s="136">
        <v>5832595.5099999998</v>
      </c>
      <c r="Q11" s="136">
        <v>57030872.259999998</v>
      </c>
    </row>
    <row r="12" spans="1:17" ht="20.25" customHeight="1">
      <c r="A12" s="134">
        <v>4</v>
      </c>
      <c r="B12" s="135" t="s">
        <v>132</v>
      </c>
      <c r="C12" s="135" t="s">
        <v>148</v>
      </c>
      <c r="D12" s="135" t="s">
        <v>149</v>
      </c>
      <c r="E12" s="135" t="s">
        <v>138</v>
      </c>
      <c r="F12" s="135" t="s">
        <v>156</v>
      </c>
      <c r="G12" s="136">
        <v>7.87</v>
      </c>
      <c r="H12" s="136">
        <v>7.43</v>
      </c>
      <c r="I12" s="136">
        <v>6.61</v>
      </c>
      <c r="J12" s="136">
        <v>72001728.579999998</v>
      </c>
      <c r="K12" s="136">
        <v>-4003294.95</v>
      </c>
      <c r="L12" s="134">
        <v>0</v>
      </c>
      <c r="M12" s="134">
        <v>1</v>
      </c>
      <c r="N12" s="134">
        <v>0</v>
      </c>
      <c r="O12" s="134">
        <v>1</v>
      </c>
      <c r="P12" s="136">
        <v>-584146.31000000006</v>
      </c>
      <c r="Q12" s="136">
        <v>58796808.229999997</v>
      </c>
    </row>
    <row r="13" spans="1:17" ht="20.25" customHeight="1">
      <c r="A13" s="134">
        <v>4</v>
      </c>
      <c r="B13" s="135" t="s">
        <v>132</v>
      </c>
      <c r="C13" s="135" t="s">
        <v>150</v>
      </c>
      <c r="D13" s="135" t="s">
        <v>17</v>
      </c>
      <c r="E13" s="135" t="s">
        <v>138</v>
      </c>
      <c r="F13" s="135" t="s">
        <v>156</v>
      </c>
      <c r="G13" s="136">
        <v>5.08</v>
      </c>
      <c r="H13" s="136">
        <v>4.87</v>
      </c>
      <c r="I13" s="136">
        <v>3.99</v>
      </c>
      <c r="J13" s="136">
        <v>163842979.05000001</v>
      </c>
      <c r="K13" s="136">
        <v>-5682048.2199999997</v>
      </c>
      <c r="L13" s="134">
        <v>0</v>
      </c>
      <c r="M13" s="134">
        <v>1</v>
      </c>
      <c r="N13" s="134">
        <v>0</v>
      </c>
      <c r="O13" s="134">
        <v>1</v>
      </c>
      <c r="P13" s="136">
        <v>2618805.17</v>
      </c>
      <c r="Q13" s="136">
        <v>120202846.5</v>
      </c>
    </row>
    <row r="14" spans="1:17" ht="20.25" customHeight="1">
      <c r="A14" s="134">
        <v>4</v>
      </c>
      <c r="B14" s="135" t="s">
        <v>132</v>
      </c>
      <c r="C14" s="135" t="s">
        <v>151</v>
      </c>
      <c r="D14" s="135" t="s">
        <v>16</v>
      </c>
      <c r="E14" s="135" t="s">
        <v>138</v>
      </c>
      <c r="F14" s="135" t="s">
        <v>156</v>
      </c>
      <c r="G14" s="136">
        <v>4.0999999999999996</v>
      </c>
      <c r="H14" s="136">
        <v>3.9</v>
      </c>
      <c r="I14" s="136">
        <v>3.62</v>
      </c>
      <c r="J14" s="136">
        <v>25227356.309999999</v>
      </c>
      <c r="K14" s="136">
        <v>-1624109.42</v>
      </c>
      <c r="L14" s="134">
        <v>0</v>
      </c>
      <c r="M14" s="134">
        <v>1</v>
      </c>
      <c r="N14" s="134">
        <v>0</v>
      </c>
      <c r="O14" s="134">
        <v>1</v>
      </c>
      <c r="P14" s="136">
        <v>-359053.37</v>
      </c>
      <c r="Q14" s="136">
        <v>21383505.059999999</v>
      </c>
    </row>
    <row r="15" spans="1:17" ht="20.25" customHeight="1">
      <c r="A15" s="134">
        <v>4</v>
      </c>
      <c r="B15" s="135" t="s">
        <v>132</v>
      </c>
      <c r="C15" s="135" t="s">
        <v>152</v>
      </c>
      <c r="D15" s="135" t="s">
        <v>15</v>
      </c>
      <c r="E15" s="135" t="s">
        <v>138</v>
      </c>
      <c r="F15" s="135" t="s">
        <v>156</v>
      </c>
      <c r="G15" s="136">
        <v>15.98</v>
      </c>
      <c r="H15" s="136">
        <v>15.81</v>
      </c>
      <c r="I15" s="136">
        <v>14.82</v>
      </c>
      <c r="J15" s="136">
        <v>219924182.63</v>
      </c>
      <c r="K15" s="136">
        <v>-6801229.2999999998</v>
      </c>
      <c r="L15" s="134">
        <v>0</v>
      </c>
      <c r="M15" s="134">
        <v>1</v>
      </c>
      <c r="N15" s="134">
        <v>0</v>
      </c>
      <c r="O15" s="134">
        <v>1</v>
      </c>
      <c r="P15" s="136">
        <v>-3177795.67</v>
      </c>
      <c r="Q15" s="136">
        <v>202843933.52000001</v>
      </c>
    </row>
    <row r="16" spans="1:17" ht="20.25" customHeight="1">
      <c r="A16" s="134">
        <v>4</v>
      </c>
      <c r="B16" s="135" t="s">
        <v>132</v>
      </c>
      <c r="C16" s="135" t="s">
        <v>153</v>
      </c>
      <c r="D16" s="135" t="s">
        <v>14</v>
      </c>
      <c r="E16" s="135" t="s">
        <v>138</v>
      </c>
      <c r="F16" s="135" t="s">
        <v>156</v>
      </c>
      <c r="G16" s="136">
        <v>2.21</v>
      </c>
      <c r="H16" s="136">
        <v>1.96</v>
      </c>
      <c r="I16" s="136">
        <v>1.5</v>
      </c>
      <c r="J16" s="136">
        <v>10777308.08</v>
      </c>
      <c r="K16" s="136">
        <v>-8269620.8300000001</v>
      </c>
      <c r="L16" s="134">
        <v>0</v>
      </c>
      <c r="M16" s="134">
        <v>1</v>
      </c>
      <c r="N16" s="134">
        <v>0</v>
      </c>
      <c r="O16" s="134">
        <v>1</v>
      </c>
      <c r="P16" s="136">
        <v>-6190059.6200000001</v>
      </c>
      <c r="Q16" s="136">
        <v>4434940.8600000003</v>
      </c>
    </row>
    <row r="17" spans="1:17" ht="20.25" customHeight="1">
      <c r="A17" s="134">
        <v>4</v>
      </c>
      <c r="B17" s="135" t="s">
        <v>132</v>
      </c>
      <c r="C17" s="135" t="s">
        <v>154</v>
      </c>
      <c r="D17" s="135" t="s">
        <v>13</v>
      </c>
      <c r="E17" s="135" t="s">
        <v>138</v>
      </c>
      <c r="F17" s="135" t="s">
        <v>156</v>
      </c>
      <c r="G17" s="136">
        <v>3.13</v>
      </c>
      <c r="H17" s="136">
        <v>2.84</v>
      </c>
      <c r="I17" s="136">
        <v>2.0699999999999998</v>
      </c>
      <c r="J17" s="136">
        <v>10516144.289999999</v>
      </c>
      <c r="K17" s="136">
        <v>-4544529.95</v>
      </c>
      <c r="L17" s="134">
        <v>0</v>
      </c>
      <c r="M17" s="134">
        <v>1</v>
      </c>
      <c r="N17" s="134">
        <v>0</v>
      </c>
      <c r="O17" s="134">
        <v>1</v>
      </c>
      <c r="P17" s="136">
        <v>-2085002.12</v>
      </c>
      <c r="Q17" s="136">
        <v>5263894.95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I17" sqref="I17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3" t="s">
        <v>65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1" t="s">
        <v>53</v>
      </c>
      <c r="P1" s="38">
        <v>44911</v>
      </c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66</v>
      </c>
      <c r="O2" s="113" t="s">
        <v>67</v>
      </c>
      <c r="P2" s="110" t="s">
        <v>56</v>
      </c>
      <c r="Q2" s="109" t="s">
        <v>61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98"/>
      <c r="O3" s="113"/>
      <c r="P3" s="111"/>
      <c r="Q3" s="109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99"/>
      <c r="N4" s="98"/>
      <c r="O4" s="113"/>
      <c r="P4" s="112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3">
        <v>2.93</v>
      </c>
      <c r="E5" s="43">
        <v>2.62</v>
      </c>
      <c r="F5" s="47">
        <v>1.32</v>
      </c>
      <c r="G5" s="43">
        <f t="shared" ref="G5:G20" si="0">(IF(D5&lt;1.5,1,0))+(IF(E5&lt;1,1,0))+(IF(F5&lt;0.8,1,0))</f>
        <v>0</v>
      </c>
      <c r="H5" s="46">
        <v>431700341.44</v>
      </c>
      <c r="I5" s="46">
        <v>62185774.369999997</v>
      </c>
      <c r="J5" s="43">
        <f t="shared" ref="J5:J20" si="1">IF(I5&lt;0,1,0)+IF(H5&lt;0,1,0)</f>
        <v>0</v>
      </c>
      <c r="K5" s="45">
        <f t="shared" ref="K5:K20" si="2">SUM(I5/2)</f>
        <v>31092887.184999999</v>
      </c>
      <c r="L5" s="41">
        <f>+H5/K5</f>
        <v>13.884215347112031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2">
        <f>SUM(G5+J5+M5)</f>
        <v>0</v>
      </c>
      <c r="O5" s="42">
        <f>'ต.ค.65'!N5</f>
        <v>0</v>
      </c>
      <c r="P5" s="55">
        <v>59156191.109999999</v>
      </c>
      <c r="Q5" s="46">
        <v>70296758.040000007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3">
        <v>2.15</v>
      </c>
      <c r="E6" s="43">
        <v>2.0499999999999998</v>
      </c>
      <c r="F6" s="43">
        <v>1.05</v>
      </c>
      <c r="G6" s="43">
        <f t="shared" si="0"/>
        <v>0</v>
      </c>
      <c r="H6" s="46">
        <v>147723061.72999999</v>
      </c>
      <c r="I6" s="46">
        <v>5420399.3799999999</v>
      </c>
      <c r="J6" s="43">
        <f>IF(I6&lt;0,1,0)+IF(H6&lt;0,1,0)</f>
        <v>0</v>
      </c>
      <c r="K6" s="45">
        <f>SUM(I6/2)</f>
        <v>2710199.69</v>
      </c>
      <c r="L6" s="41">
        <f>+H6/K6</f>
        <v>54.506338508953185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2">
        <f>SUM(G6+J6+M6)</f>
        <v>0</v>
      </c>
      <c r="O6" s="42">
        <f>'ต.ค.65'!N6</f>
        <v>0</v>
      </c>
      <c r="P6" s="55">
        <v>15621813.359999999</v>
      </c>
      <c r="Q6" s="46">
        <v>6851829.9699999997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3">
        <v>4.22</v>
      </c>
      <c r="E7" s="43">
        <v>4.0199999999999996</v>
      </c>
      <c r="F7" s="47">
        <v>3.03</v>
      </c>
      <c r="G7" s="43">
        <f t="shared" si="0"/>
        <v>0</v>
      </c>
      <c r="H7" s="46">
        <v>76950231.120000005</v>
      </c>
      <c r="I7" s="51">
        <v>-2214899.25</v>
      </c>
      <c r="J7" s="39">
        <f t="shared" si="1"/>
        <v>1</v>
      </c>
      <c r="K7" s="48">
        <f t="shared" si="2"/>
        <v>-1107449.625</v>
      </c>
      <c r="L7" s="41">
        <f t="shared" ref="L7:L20" si="3">+H7/K7</f>
        <v>-69.484181838067812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2">
        <f t="shared" ref="N7:N20" si="5">SUM(G7+J7+M7)</f>
        <v>1</v>
      </c>
      <c r="O7" s="42">
        <f>'ต.ค.65'!N7</f>
        <v>1</v>
      </c>
      <c r="P7" s="51">
        <v>-1636118.49</v>
      </c>
      <c r="Q7" s="46">
        <v>48354008.219999999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>
        <v>16.77</v>
      </c>
      <c r="E8" s="43">
        <v>16.489999999999998</v>
      </c>
      <c r="F8" s="43">
        <v>15.11</v>
      </c>
      <c r="G8" s="43">
        <f t="shared" si="0"/>
        <v>0</v>
      </c>
      <c r="H8" s="46">
        <v>155663684.06</v>
      </c>
      <c r="I8" s="51">
        <v>-1008989.57</v>
      </c>
      <c r="J8" s="39">
        <f t="shared" si="1"/>
        <v>1</v>
      </c>
      <c r="K8" s="48">
        <f t="shared" si="2"/>
        <v>-504494.78499999997</v>
      </c>
      <c r="L8" s="41">
        <f t="shared" si="3"/>
        <v>-308.55360389899772</v>
      </c>
      <c r="M8" s="40">
        <f t="shared" si="4"/>
        <v>0</v>
      </c>
      <c r="N8" s="42">
        <f t="shared" si="5"/>
        <v>1</v>
      </c>
      <c r="O8" s="42">
        <f>'ต.ค.65'!N8</f>
        <v>1</v>
      </c>
      <c r="P8" s="55">
        <v>310257.18</v>
      </c>
      <c r="Q8" s="46">
        <v>139211873.81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3">
        <v>6.54</v>
      </c>
      <c r="E9" s="43">
        <v>6.08</v>
      </c>
      <c r="F9" s="43">
        <v>4.75</v>
      </c>
      <c r="G9" s="43">
        <f t="shared" si="0"/>
        <v>0</v>
      </c>
      <c r="H9" s="46">
        <v>57995092.259999998</v>
      </c>
      <c r="I9" s="51">
        <v>-1647708.26</v>
      </c>
      <c r="J9" s="39">
        <f t="shared" si="1"/>
        <v>1</v>
      </c>
      <c r="K9" s="48">
        <f t="shared" si="2"/>
        <v>-823854.13</v>
      </c>
      <c r="L9" s="41">
        <f t="shared" si="3"/>
        <v>-70.394855288277796</v>
      </c>
      <c r="M9" s="40">
        <f t="shared" si="4"/>
        <v>0</v>
      </c>
      <c r="N9" s="42">
        <f t="shared" si="5"/>
        <v>1</v>
      </c>
      <c r="O9" s="42">
        <f>'ต.ค.65'!N9</f>
        <v>1</v>
      </c>
      <c r="P9" s="51">
        <v>-366871.45</v>
      </c>
      <c r="Q9" s="46">
        <v>39332907.149999999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7">
        <v>2</v>
      </c>
      <c r="E10" s="43">
        <v>1.85</v>
      </c>
      <c r="F10" s="47">
        <v>1.4</v>
      </c>
      <c r="G10" s="43">
        <f t="shared" si="0"/>
        <v>0</v>
      </c>
      <c r="H10" s="46">
        <v>16959627.34</v>
      </c>
      <c r="I10" s="51">
        <v>-2823594.76</v>
      </c>
      <c r="J10" s="39">
        <f t="shared" si="1"/>
        <v>1</v>
      </c>
      <c r="K10" s="48">
        <f t="shared" si="2"/>
        <v>-1411797.38</v>
      </c>
      <c r="L10" s="41">
        <f t="shared" si="3"/>
        <v>-12.012791339788434</v>
      </c>
      <c r="M10" s="40">
        <f t="shared" si="4"/>
        <v>0</v>
      </c>
      <c r="N10" s="42">
        <f t="shared" si="5"/>
        <v>1</v>
      </c>
      <c r="O10" s="42">
        <f>'ต.ค.65'!N10</f>
        <v>1</v>
      </c>
      <c r="P10" s="51">
        <v>-2251231.2200000002</v>
      </c>
      <c r="Q10" s="46">
        <v>6740637.5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>
        <v>7.49</v>
      </c>
      <c r="E11" s="43">
        <v>7.19</v>
      </c>
      <c r="F11" s="43">
        <v>6.58</v>
      </c>
      <c r="G11" s="43">
        <f t="shared" si="0"/>
        <v>0</v>
      </c>
      <c r="H11" s="46">
        <v>248400635.38999999</v>
      </c>
      <c r="I11" s="51">
        <v>-21682927.870000001</v>
      </c>
      <c r="J11" s="39">
        <f t="shared" si="1"/>
        <v>1</v>
      </c>
      <c r="K11" s="48">
        <f t="shared" si="2"/>
        <v>-10841463.935000001</v>
      </c>
      <c r="L11" s="41">
        <f t="shared" si="3"/>
        <v>-22.912093503173192</v>
      </c>
      <c r="M11" s="40">
        <f t="shared" si="4"/>
        <v>0</v>
      </c>
      <c r="N11" s="42">
        <f t="shared" si="5"/>
        <v>1</v>
      </c>
      <c r="O11" s="42">
        <f>'ต.ค.65'!N11</f>
        <v>1</v>
      </c>
      <c r="P11" s="51">
        <v>-5706138.7300000004</v>
      </c>
      <c r="Q11" s="46">
        <v>211436317.15000001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>
        <v>2.92</v>
      </c>
      <c r="E12" s="43">
        <v>2.65</v>
      </c>
      <c r="F12" s="47">
        <v>1.87</v>
      </c>
      <c r="G12" s="43">
        <f t="shared" si="0"/>
        <v>0</v>
      </c>
      <c r="H12" s="46">
        <v>36103113.490000002</v>
      </c>
      <c r="I12" s="51">
        <v>-2280514.14</v>
      </c>
      <c r="J12" s="39">
        <f t="shared" si="1"/>
        <v>1</v>
      </c>
      <c r="K12" s="48">
        <f t="shared" si="2"/>
        <v>-1140257.07</v>
      </c>
      <c r="L12" s="41">
        <f t="shared" si="3"/>
        <v>-31.662257959075841</v>
      </c>
      <c r="M12" s="40">
        <f t="shared" si="4"/>
        <v>0</v>
      </c>
      <c r="N12" s="42">
        <f t="shared" si="5"/>
        <v>1</v>
      </c>
      <c r="O12" s="42">
        <f>'ต.ค.65'!N12</f>
        <v>1</v>
      </c>
      <c r="P12" s="51">
        <v>-1703650.57</v>
      </c>
      <c r="Q12" s="46">
        <v>15870952.890000001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3">
        <v>9.6199999999999992</v>
      </c>
      <c r="E13" s="43">
        <v>9.26</v>
      </c>
      <c r="F13" s="43">
        <v>7.25</v>
      </c>
      <c r="G13" s="43">
        <f t="shared" si="0"/>
        <v>0</v>
      </c>
      <c r="H13" s="46">
        <v>90038794.060000002</v>
      </c>
      <c r="I13" s="51">
        <v>-7297386.8499999996</v>
      </c>
      <c r="J13" s="39">
        <f t="shared" si="1"/>
        <v>1</v>
      </c>
      <c r="K13" s="48">
        <f t="shared" si="2"/>
        <v>-3648693.4249999998</v>
      </c>
      <c r="L13" s="41">
        <f t="shared" si="3"/>
        <v>-24.676996275728484</v>
      </c>
      <c r="M13" s="40">
        <f t="shared" si="4"/>
        <v>0</v>
      </c>
      <c r="N13" s="42">
        <f t="shared" si="5"/>
        <v>1</v>
      </c>
      <c r="O13" s="42">
        <f>'ต.ค.65'!N13</f>
        <v>1</v>
      </c>
      <c r="P13" s="51">
        <v>-6342259.2400000002</v>
      </c>
      <c r="Q13" s="46">
        <v>65097474.869999997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>
        <v>5.16</v>
      </c>
      <c r="E14" s="43">
        <v>4.99</v>
      </c>
      <c r="F14" s="43">
        <v>4.01</v>
      </c>
      <c r="G14" s="43">
        <f t="shared" si="0"/>
        <v>0</v>
      </c>
      <c r="H14" s="46">
        <v>70356124.489999995</v>
      </c>
      <c r="I14" s="51">
        <v>-387446.13</v>
      </c>
      <c r="J14" s="39">
        <f t="shared" si="1"/>
        <v>1</v>
      </c>
      <c r="K14" s="48">
        <f t="shared" si="2"/>
        <v>-193723.065</v>
      </c>
      <c r="L14" s="41">
        <f t="shared" si="3"/>
        <v>-363.17887335718126</v>
      </c>
      <c r="M14" s="40">
        <f t="shared" si="4"/>
        <v>0</v>
      </c>
      <c r="N14" s="42">
        <f t="shared" si="5"/>
        <v>1</v>
      </c>
      <c r="O14" s="42">
        <f>'ต.ค.65'!N14</f>
        <v>0</v>
      </c>
      <c r="P14" s="55">
        <v>971803.59</v>
      </c>
      <c r="Q14" s="46">
        <v>50828032.149999999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>
        <v>8.92</v>
      </c>
      <c r="E15" s="43">
        <v>8.3800000000000008</v>
      </c>
      <c r="F15" s="43">
        <v>6.93</v>
      </c>
      <c r="G15" s="43">
        <f t="shared" si="0"/>
        <v>0</v>
      </c>
      <c r="H15" s="46">
        <v>75678235.5</v>
      </c>
      <c r="I15" s="51">
        <v>-837383.95</v>
      </c>
      <c r="J15" s="39">
        <f t="shared" si="1"/>
        <v>1</v>
      </c>
      <c r="K15" s="48">
        <f t="shared" si="2"/>
        <v>-418691.97499999998</v>
      </c>
      <c r="L15" s="41">
        <f t="shared" si="3"/>
        <v>-180.74919038035063</v>
      </c>
      <c r="M15" s="40">
        <f t="shared" si="4"/>
        <v>0</v>
      </c>
      <c r="N15" s="42">
        <f t="shared" si="5"/>
        <v>1</v>
      </c>
      <c r="O15" s="42">
        <f>'ต.ค.65'!N15</f>
        <v>0</v>
      </c>
      <c r="P15" s="55">
        <v>253386.31</v>
      </c>
      <c r="Q15" s="46">
        <v>56614295.130000003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>
        <v>6.88</v>
      </c>
      <c r="E16" s="43">
        <v>6.58</v>
      </c>
      <c r="F16" s="43">
        <v>5.14</v>
      </c>
      <c r="G16" s="43">
        <f t="shared" si="0"/>
        <v>0</v>
      </c>
      <c r="H16" s="46">
        <v>186692432.06</v>
      </c>
      <c r="I16" s="46">
        <v>7520292.0599999996</v>
      </c>
      <c r="J16" s="43">
        <f t="shared" si="1"/>
        <v>0</v>
      </c>
      <c r="K16" s="48">
        <f t="shared" si="2"/>
        <v>3760146.03</v>
      </c>
      <c r="L16" s="41">
        <f t="shared" si="3"/>
        <v>49.650314261863926</v>
      </c>
      <c r="M16" s="40">
        <f t="shared" si="4"/>
        <v>0</v>
      </c>
      <c r="N16" s="42">
        <f t="shared" si="5"/>
        <v>0</v>
      </c>
      <c r="O16" s="42">
        <f>'ต.ค.65'!N16</f>
        <v>0</v>
      </c>
      <c r="P16" s="55">
        <v>10281250.98</v>
      </c>
      <c r="Q16" s="46">
        <v>131474692.67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3">
        <v>4.46</v>
      </c>
      <c r="E17" s="43">
        <v>4.24</v>
      </c>
      <c r="F17" s="43">
        <v>3.94</v>
      </c>
      <c r="G17" s="43">
        <f t="shared" si="0"/>
        <v>0</v>
      </c>
      <c r="H17" s="46">
        <v>25124934.190000001</v>
      </c>
      <c r="I17" s="51">
        <v>-2324094.31</v>
      </c>
      <c r="J17" s="39">
        <f t="shared" si="1"/>
        <v>1</v>
      </c>
      <c r="K17" s="48">
        <f t="shared" si="2"/>
        <v>-1162047.155</v>
      </c>
      <c r="L17" s="41">
        <f t="shared" si="3"/>
        <v>-21.621269052545465</v>
      </c>
      <c r="M17" s="40">
        <f t="shared" si="4"/>
        <v>0</v>
      </c>
      <c r="N17" s="42">
        <f t="shared" si="5"/>
        <v>1</v>
      </c>
      <c r="O17" s="42">
        <f>'ต.ค.65'!N17</f>
        <v>1</v>
      </c>
      <c r="P17" s="51">
        <v>-1812115.64</v>
      </c>
      <c r="Q17" s="46">
        <v>21386453.640000001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3">
        <v>16.670000000000002</v>
      </c>
      <c r="E18" s="43">
        <v>16.399999999999999</v>
      </c>
      <c r="F18" s="43">
        <v>15.13</v>
      </c>
      <c r="G18" s="43">
        <f t="shared" si="0"/>
        <v>0</v>
      </c>
      <c r="H18" s="46">
        <v>214047379.68000001</v>
      </c>
      <c r="I18" s="51">
        <v>-3601700.21</v>
      </c>
      <c r="J18" s="39">
        <f t="shared" si="1"/>
        <v>1</v>
      </c>
      <c r="K18" s="48">
        <f t="shared" si="2"/>
        <v>-1800850.105</v>
      </c>
      <c r="L18" s="41">
        <f t="shared" si="3"/>
        <v>-118.85907610283867</v>
      </c>
      <c r="M18" s="43">
        <f t="shared" si="4"/>
        <v>0</v>
      </c>
      <c r="N18" s="42">
        <f t="shared" si="5"/>
        <v>1</v>
      </c>
      <c r="O18" s="42">
        <f>'ต.ค.65'!N18</f>
        <v>1</v>
      </c>
      <c r="P18" s="51">
        <v>-2531373.0499999998</v>
      </c>
      <c r="Q18" s="46">
        <v>193002055.25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43">
        <v>4.22</v>
      </c>
      <c r="E19" s="43">
        <v>3.83</v>
      </c>
      <c r="F19" s="43">
        <v>1.88</v>
      </c>
      <c r="G19" s="43">
        <f t="shared" si="0"/>
        <v>0</v>
      </c>
      <c r="H19" s="46">
        <v>24626977.760000002</v>
      </c>
      <c r="I19" s="51">
        <v>-4093825.67</v>
      </c>
      <c r="J19" s="39">
        <f t="shared" si="1"/>
        <v>1</v>
      </c>
      <c r="K19" s="48">
        <f t="shared" si="2"/>
        <v>-2046912.835</v>
      </c>
      <c r="L19" s="41">
        <f t="shared" si="3"/>
        <v>-12.031278195585696</v>
      </c>
      <c r="M19" s="43">
        <f t="shared" si="4"/>
        <v>0</v>
      </c>
      <c r="N19" s="42">
        <f t="shared" si="5"/>
        <v>1</v>
      </c>
      <c r="O19" s="42">
        <f>'ต.ค.65'!N19</f>
        <v>1</v>
      </c>
      <c r="P19" s="51">
        <v>-3339008.95</v>
      </c>
      <c r="Q19" s="46">
        <v>6751630.7599999998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>
        <v>2.81</v>
      </c>
      <c r="E20" s="43">
        <v>2.57</v>
      </c>
      <c r="F20" s="43">
        <v>1.76</v>
      </c>
      <c r="G20" s="43">
        <f t="shared" si="0"/>
        <v>0</v>
      </c>
      <c r="H20" s="46">
        <v>12647974.859999999</v>
      </c>
      <c r="I20" s="51">
        <v>-3154220.57</v>
      </c>
      <c r="J20" s="39">
        <f t="shared" si="1"/>
        <v>1</v>
      </c>
      <c r="K20" s="48">
        <f t="shared" si="2"/>
        <v>-1577110.2849999999</v>
      </c>
      <c r="L20" s="41">
        <f t="shared" si="3"/>
        <v>-8.0197149053529895</v>
      </c>
      <c r="M20" s="40">
        <f t="shared" si="4"/>
        <v>0</v>
      </c>
      <c r="N20" s="42">
        <f t="shared" si="5"/>
        <v>1</v>
      </c>
      <c r="O20" s="42">
        <f>'ต.ค.65'!N20</f>
        <v>1</v>
      </c>
      <c r="P20" s="51">
        <v>-2390170.46</v>
      </c>
      <c r="Q20" s="46">
        <v>5323517.68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P2" sqref="P2:Q4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3" t="s">
        <v>68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6" t="s">
        <v>53</v>
      </c>
      <c r="P1" s="52">
        <v>243269</v>
      </c>
      <c r="Q1" s="38"/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57</v>
      </c>
      <c r="O2" s="113" t="s">
        <v>58</v>
      </c>
      <c r="P2" s="114" t="s">
        <v>56</v>
      </c>
      <c r="Q2" s="114" t="s">
        <v>92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98"/>
      <c r="O3" s="113"/>
      <c r="P3" s="114"/>
      <c r="Q3" s="114"/>
    </row>
    <row r="4" spans="1:25" ht="36.75" customHeight="1" thickBot="1">
      <c r="C4" s="119"/>
      <c r="D4" s="116"/>
      <c r="E4" s="116"/>
      <c r="F4" s="116"/>
      <c r="G4" s="117"/>
      <c r="H4" s="118"/>
      <c r="I4" s="119"/>
      <c r="J4" s="120"/>
      <c r="K4" s="121"/>
      <c r="L4" s="119"/>
      <c r="M4" s="123"/>
      <c r="N4" s="122"/>
      <c r="O4" s="110"/>
      <c r="P4" s="115"/>
      <c r="Q4" s="115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7">
        <v>2.6</v>
      </c>
      <c r="E5" s="43">
        <v>2.3199999999999998</v>
      </c>
      <c r="F5" s="43">
        <v>1.07</v>
      </c>
      <c r="G5" s="43">
        <f t="shared" ref="G5:G20" si="0">(IF(D5&lt;1.5,1,0))+(IF(E5&lt;1,1,0))+(IF(F5&lt;0.8,1,0))</f>
        <v>0</v>
      </c>
      <c r="H5" s="46">
        <v>404145640.86000001</v>
      </c>
      <c r="I5" s="46">
        <v>16382213.560000001</v>
      </c>
      <c r="J5" s="43">
        <f t="shared" ref="J5:J20" si="1">IF(I5&lt;0,1,0)+IF(H5&lt;0,1,0)</f>
        <v>0</v>
      </c>
      <c r="K5" s="45">
        <f t="shared" ref="K5:K17" si="2">SUM(I5/3)</f>
        <v>5460737.8533333335</v>
      </c>
      <c r="L5" s="41">
        <f>+H5/K5</f>
        <v>74.009346669754933</v>
      </c>
      <c r="M5" s="40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2">
        <f t="shared" ref="N5:N20" si="3">SUM(G5+J5+M5)</f>
        <v>0</v>
      </c>
      <c r="O5" s="42">
        <f>'พ.ย.65'!N5</f>
        <v>0</v>
      </c>
      <c r="P5" s="55">
        <v>38353808.899999999</v>
      </c>
      <c r="Q5" s="46">
        <v>23192592.57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7">
        <v>2.4</v>
      </c>
      <c r="E6" s="43">
        <v>2.2799999999999998</v>
      </c>
      <c r="F6" s="43">
        <v>1.37</v>
      </c>
      <c r="G6" s="43">
        <f t="shared" si="0"/>
        <v>0</v>
      </c>
      <c r="H6" s="46">
        <v>170260597.81999999</v>
      </c>
      <c r="I6" s="46">
        <v>21097668.039999999</v>
      </c>
      <c r="J6" s="43">
        <f>IF(I6&lt;0,1,0)+IF(H6&lt;0,1,0)</f>
        <v>0</v>
      </c>
      <c r="K6" s="45">
        <f t="shared" si="2"/>
        <v>7032556.0133333327</v>
      </c>
      <c r="L6" s="41">
        <f>+H6/K6</f>
        <v>24.210343649904164</v>
      </c>
      <c r="M6" s="40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2">
        <f>SUM(G6+J6+M6)</f>
        <v>0</v>
      </c>
      <c r="O6" s="42">
        <f>'พ.ย.65'!N6</f>
        <v>0</v>
      </c>
      <c r="P6" s="55">
        <v>31629533.920000002</v>
      </c>
      <c r="Q6" s="46">
        <v>44266785.57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7">
        <v>5.8</v>
      </c>
      <c r="E7" s="43">
        <v>5.49</v>
      </c>
      <c r="F7" s="43">
        <v>4.28</v>
      </c>
      <c r="G7" s="43">
        <f t="shared" si="0"/>
        <v>0</v>
      </c>
      <c r="H7" s="46">
        <v>91660087.450000003</v>
      </c>
      <c r="I7" s="46">
        <v>2455713.0699999998</v>
      </c>
      <c r="J7" s="43">
        <f t="shared" si="1"/>
        <v>0</v>
      </c>
      <c r="K7" s="45">
        <f t="shared" si="2"/>
        <v>818571.02333333332</v>
      </c>
      <c r="L7" s="41">
        <f t="shared" ref="L7:L20" si="5">+H7/K7</f>
        <v>111.975729456862</v>
      </c>
      <c r="M7" s="40">
        <f t="shared" si="4"/>
        <v>0</v>
      </c>
      <c r="N7" s="42">
        <f t="shared" si="3"/>
        <v>0</v>
      </c>
      <c r="O7" s="42">
        <f>'พ.ย.65'!N7</f>
        <v>1</v>
      </c>
      <c r="P7" s="55">
        <v>2433100.63</v>
      </c>
      <c r="Q7" s="46">
        <v>62726184.439999998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>
        <v>16.579999999999998</v>
      </c>
      <c r="E8" s="47">
        <v>16.21</v>
      </c>
      <c r="F8" s="43">
        <v>15.2</v>
      </c>
      <c r="G8" s="43">
        <f t="shared" si="0"/>
        <v>0</v>
      </c>
      <c r="H8" s="46">
        <v>151947640.24000001</v>
      </c>
      <c r="I8" s="51">
        <v>-6968128.9299999997</v>
      </c>
      <c r="J8" s="39">
        <f t="shared" si="1"/>
        <v>1</v>
      </c>
      <c r="K8" s="48">
        <f t="shared" si="2"/>
        <v>-2322709.6433333331</v>
      </c>
      <c r="L8" s="41">
        <f t="shared" si="5"/>
        <v>-65.418267270780831</v>
      </c>
      <c r="M8" s="40">
        <f t="shared" si="4"/>
        <v>0</v>
      </c>
      <c r="N8" s="42">
        <f t="shared" si="3"/>
        <v>1</v>
      </c>
      <c r="O8" s="42">
        <f>'พ.ย.65'!N8</f>
        <v>1</v>
      </c>
      <c r="P8" s="51">
        <v>-4981112.9400000004</v>
      </c>
      <c r="Q8" s="46">
        <v>138499962.00999999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3">
        <v>5.82</v>
      </c>
      <c r="E9" s="47">
        <v>5.39</v>
      </c>
      <c r="F9" s="43">
        <v>4.13</v>
      </c>
      <c r="G9" s="43">
        <f t="shared" si="0"/>
        <v>0</v>
      </c>
      <c r="H9" s="46">
        <v>54402238.020000003</v>
      </c>
      <c r="I9" s="51">
        <v>-5929852.6699999999</v>
      </c>
      <c r="J9" s="39">
        <f t="shared" si="1"/>
        <v>1</v>
      </c>
      <c r="K9" s="48">
        <f t="shared" si="2"/>
        <v>-1976617.5566666666</v>
      </c>
      <c r="L9" s="41">
        <f t="shared" si="5"/>
        <v>-27.522895279622521</v>
      </c>
      <c r="M9" s="40">
        <f t="shared" si="4"/>
        <v>0</v>
      </c>
      <c r="N9" s="42">
        <f t="shared" si="3"/>
        <v>1</v>
      </c>
      <c r="O9" s="42">
        <f>'พ.ย.65'!N9</f>
        <v>1</v>
      </c>
      <c r="P9" s="51">
        <v>-3947725.69</v>
      </c>
      <c r="Q9" s="46">
        <v>35321403.390000001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3">
        <v>1.95</v>
      </c>
      <c r="E10" s="47">
        <v>1.8</v>
      </c>
      <c r="F10" s="47">
        <v>1.42</v>
      </c>
      <c r="G10" s="43">
        <f t="shared" si="0"/>
        <v>0</v>
      </c>
      <c r="H10" s="46">
        <v>19099028.59</v>
      </c>
      <c r="I10" s="51">
        <v>-382140.99</v>
      </c>
      <c r="J10" s="39">
        <f t="shared" si="1"/>
        <v>1</v>
      </c>
      <c r="K10" s="48">
        <f t="shared" si="2"/>
        <v>-127380.33</v>
      </c>
      <c r="L10" s="41">
        <f t="shared" si="5"/>
        <v>-149.93703180074976</v>
      </c>
      <c r="M10" s="40">
        <f t="shared" si="4"/>
        <v>0</v>
      </c>
      <c r="N10" s="42">
        <f t="shared" si="3"/>
        <v>1</v>
      </c>
      <c r="O10" s="42">
        <f>'พ.ย.65'!N10</f>
        <v>1</v>
      </c>
      <c r="P10" s="51">
        <v>-36733.919999999998</v>
      </c>
      <c r="Q10" s="46">
        <v>8407951.3200000003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>
        <v>6.86</v>
      </c>
      <c r="E11" s="43">
        <v>6.59</v>
      </c>
      <c r="F11" s="43">
        <v>6.12</v>
      </c>
      <c r="G11" s="43">
        <f t="shared" si="0"/>
        <v>0</v>
      </c>
      <c r="H11" s="46">
        <v>262440145.08000001</v>
      </c>
      <c r="I11" s="51">
        <v>-5500017.5300000003</v>
      </c>
      <c r="J11" s="39">
        <f t="shared" si="1"/>
        <v>1</v>
      </c>
      <c r="K11" s="48">
        <f t="shared" si="2"/>
        <v>-1833339.1766666668</v>
      </c>
      <c r="L11" s="41">
        <f t="shared" si="5"/>
        <v>-143.14871378964494</v>
      </c>
      <c r="M11" s="40">
        <f t="shared" si="4"/>
        <v>0</v>
      </c>
      <c r="N11" s="42">
        <f t="shared" si="3"/>
        <v>1</v>
      </c>
      <c r="O11" s="42">
        <f>'พ.ย.65'!N11</f>
        <v>1</v>
      </c>
      <c r="P11" s="55">
        <v>8698166.1799999997</v>
      </c>
      <c r="Q11" s="46">
        <v>227165186.52000001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>
        <v>3.37</v>
      </c>
      <c r="E12" s="43">
        <v>2.98</v>
      </c>
      <c r="F12" s="43">
        <v>2.0099999999999998</v>
      </c>
      <c r="G12" s="43">
        <f t="shared" si="0"/>
        <v>0</v>
      </c>
      <c r="H12" s="46">
        <v>36725986.219999999</v>
      </c>
      <c r="I12" s="51">
        <v>-3143326.82</v>
      </c>
      <c r="J12" s="39">
        <f t="shared" si="1"/>
        <v>1</v>
      </c>
      <c r="K12" s="48">
        <f t="shared" si="2"/>
        <v>-1047775.6066666666</v>
      </c>
      <c r="L12" s="41">
        <f t="shared" si="5"/>
        <v>-35.051385035425625</v>
      </c>
      <c r="M12" s="40">
        <f t="shared" si="4"/>
        <v>0</v>
      </c>
      <c r="N12" s="42">
        <f t="shared" si="3"/>
        <v>1</v>
      </c>
      <c r="O12" s="42">
        <f>'พ.ย.65'!N12</f>
        <v>1</v>
      </c>
      <c r="P12" s="51">
        <v>-2278130.7200000002</v>
      </c>
      <c r="Q12" s="46">
        <v>15578870.84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3">
        <v>8.2799999999999994</v>
      </c>
      <c r="E13" s="43">
        <v>8.0299999999999994</v>
      </c>
      <c r="F13" s="43">
        <v>6.43</v>
      </c>
      <c r="G13" s="43">
        <f t="shared" si="0"/>
        <v>0</v>
      </c>
      <c r="H13" s="46">
        <v>95302745.709999993</v>
      </c>
      <c r="I13" s="51">
        <v>-1447751.88</v>
      </c>
      <c r="J13" s="39">
        <f t="shared" si="1"/>
        <v>1</v>
      </c>
      <c r="K13" s="48">
        <f t="shared" si="2"/>
        <v>-482583.95999999996</v>
      </c>
      <c r="L13" s="41">
        <f t="shared" si="5"/>
        <v>-197.48427964742135</v>
      </c>
      <c r="M13" s="40">
        <f t="shared" si="4"/>
        <v>0</v>
      </c>
      <c r="N13" s="42">
        <f t="shared" si="3"/>
        <v>1</v>
      </c>
      <c r="O13" s="42">
        <f>'พ.ย.65'!N13</f>
        <v>1</v>
      </c>
      <c r="P13" s="51">
        <v>-1136223.6299999999</v>
      </c>
      <c r="Q13" s="46">
        <v>70922886.780000001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>
        <v>6.03</v>
      </c>
      <c r="E14" s="43">
        <v>5.83</v>
      </c>
      <c r="F14" s="43">
        <v>4.83</v>
      </c>
      <c r="G14" s="43">
        <f t="shared" si="0"/>
        <v>0</v>
      </c>
      <c r="H14" s="46">
        <v>78550291.069999993</v>
      </c>
      <c r="I14" s="46">
        <v>7021204.4500000002</v>
      </c>
      <c r="J14" s="43">
        <f t="shared" si="1"/>
        <v>0</v>
      </c>
      <c r="K14" s="45">
        <f t="shared" si="2"/>
        <v>2340401.4833333334</v>
      </c>
      <c r="L14" s="41">
        <f t="shared" si="5"/>
        <v>33.562741960889625</v>
      </c>
      <c r="M14" s="40">
        <f t="shared" si="4"/>
        <v>0</v>
      </c>
      <c r="N14" s="42">
        <f t="shared" si="3"/>
        <v>0</v>
      </c>
      <c r="O14" s="42">
        <f>'พ.ย.65'!N14</f>
        <v>1</v>
      </c>
      <c r="P14" s="55">
        <v>8401079.0299999993</v>
      </c>
      <c r="Q14" s="46">
        <v>59705886.280000001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>
        <v>7.87</v>
      </c>
      <c r="E15" s="43">
        <v>7.42</v>
      </c>
      <c r="F15" s="43">
        <v>6.37</v>
      </c>
      <c r="G15" s="43">
        <f t="shared" si="0"/>
        <v>0</v>
      </c>
      <c r="H15" s="46">
        <v>79522646.379999995</v>
      </c>
      <c r="I15" s="46">
        <v>2896438.13</v>
      </c>
      <c r="J15" s="43">
        <f t="shared" si="1"/>
        <v>0</v>
      </c>
      <c r="K15" s="45">
        <f t="shared" si="2"/>
        <v>965479.37666666659</v>
      </c>
      <c r="L15" s="41">
        <f t="shared" si="5"/>
        <v>82.365971041818867</v>
      </c>
      <c r="M15" s="40">
        <f t="shared" si="4"/>
        <v>0</v>
      </c>
      <c r="N15" s="42">
        <f t="shared" si="3"/>
        <v>0</v>
      </c>
      <c r="O15" s="42">
        <f>'พ.ย.65'!N15</f>
        <v>1</v>
      </c>
      <c r="P15" s="55">
        <v>4114046.25</v>
      </c>
      <c r="Q15" s="46">
        <v>61949551.549999997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>
        <v>6.24</v>
      </c>
      <c r="E16" s="43">
        <v>6.02</v>
      </c>
      <c r="F16" s="43">
        <v>4.74</v>
      </c>
      <c r="G16" s="43">
        <f t="shared" si="0"/>
        <v>0</v>
      </c>
      <c r="H16" s="46">
        <v>193891202</v>
      </c>
      <c r="I16" s="46">
        <v>16189832.6</v>
      </c>
      <c r="J16" s="43">
        <f t="shared" si="1"/>
        <v>0</v>
      </c>
      <c r="K16" s="45">
        <f t="shared" si="2"/>
        <v>5396610.8666666662</v>
      </c>
      <c r="L16" s="41">
        <f t="shared" si="5"/>
        <v>35.928327387399918</v>
      </c>
      <c r="M16" s="40">
        <f t="shared" si="4"/>
        <v>0</v>
      </c>
      <c r="N16" s="42">
        <f t="shared" si="3"/>
        <v>0</v>
      </c>
      <c r="O16" s="42">
        <f>'พ.ย.65'!N16</f>
        <v>0</v>
      </c>
      <c r="P16" s="55">
        <v>17849244.370000001</v>
      </c>
      <c r="Q16" s="46">
        <v>138404101.69999999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7">
        <v>5.12</v>
      </c>
      <c r="E17" s="43">
        <v>4.92</v>
      </c>
      <c r="F17" s="43">
        <v>4.58</v>
      </c>
      <c r="G17" s="43">
        <f t="shared" si="0"/>
        <v>0</v>
      </c>
      <c r="H17" s="46">
        <v>29560036.649999999</v>
      </c>
      <c r="I17" s="46">
        <v>684407.99</v>
      </c>
      <c r="J17" s="43">
        <f t="shared" si="1"/>
        <v>0</v>
      </c>
      <c r="K17" s="45">
        <f t="shared" si="2"/>
        <v>228135.99666666667</v>
      </c>
      <c r="L17" s="41">
        <f t="shared" si="5"/>
        <v>129.57199688741213</v>
      </c>
      <c r="M17" s="40">
        <f t="shared" si="4"/>
        <v>0</v>
      </c>
      <c r="N17" s="42">
        <f t="shared" si="3"/>
        <v>0</v>
      </c>
      <c r="O17" s="42">
        <f>'พ.ย.65'!N17</f>
        <v>1</v>
      </c>
      <c r="P17" s="55">
        <v>858208.94</v>
      </c>
      <c r="Q17" s="46">
        <v>25684746.93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7">
        <v>14.17</v>
      </c>
      <c r="E18" s="43">
        <v>13.98</v>
      </c>
      <c r="F18" s="43">
        <v>12.93</v>
      </c>
      <c r="G18" s="43">
        <f t="shared" si="0"/>
        <v>0</v>
      </c>
      <c r="H18" s="46">
        <v>218891448.96000001</v>
      </c>
      <c r="I18" s="46">
        <v>1603579.75</v>
      </c>
      <c r="J18" s="43">
        <f t="shared" si="1"/>
        <v>0</v>
      </c>
      <c r="K18" s="45">
        <f>SUM(I18/3)</f>
        <v>534526.58333333337</v>
      </c>
      <c r="L18" s="41">
        <f t="shared" si="5"/>
        <v>409.50526275977228</v>
      </c>
      <c r="M18" s="40">
        <f t="shared" si="4"/>
        <v>0</v>
      </c>
      <c r="N18" s="42">
        <f t="shared" si="3"/>
        <v>0</v>
      </c>
      <c r="O18" s="42">
        <f>'พ.ย.65'!N18</f>
        <v>1</v>
      </c>
      <c r="P18" s="55">
        <v>2651830.4900000002</v>
      </c>
      <c r="Q18" s="46">
        <v>198376499.25999999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43">
        <v>3.29</v>
      </c>
      <c r="E19" s="43">
        <v>3.03</v>
      </c>
      <c r="F19" s="43">
        <v>1.69</v>
      </c>
      <c r="G19" s="43">
        <f t="shared" si="0"/>
        <v>0</v>
      </c>
      <c r="H19" s="46">
        <v>25690939.309999999</v>
      </c>
      <c r="I19" s="51">
        <v>-2963820.92</v>
      </c>
      <c r="J19" s="39">
        <f t="shared" si="1"/>
        <v>1</v>
      </c>
      <c r="K19" s="48">
        <f>SUM(I19/3)</f>
        <v>-987940.30666666664</v>
      </c>
      <c r="L19" s="41">
        <f t="shared" si="5"/>
        <v>-26.004546161986063</v>
      </c>
      <c r="M19" s="40">
        <f t="shared" si="4"/>
        <v>0</v>
      </c>
      <c r="N19" s="42">
        <f t="shared" si="3"/>
        <v>1</v>
      </c>
      <c r="O19" s="42">
        <f>'พ.ย.65'!N19</f>
        <v>1</v>
      </c>
      <c r="P19" s="51">
        <v>-2223230.71</v>
      </c>
      <c r="Q19" s="46">
        <v>7787063.5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>
        <v>3.21</v>
      </c>
      <c r="E20" s="43">
        <v>2.98</v>
      </c>
      <c r="F20" s="47">
        <v>2.2000000000000002</v>
      </c>
      <c r="G20" s="43">
        <f t="shared" si="0"/>
        <v>0</v>
      </c>
      <c r="H20" s="46">
        <v>15392675.66</v>
      </c>
      <c r="I20" s="51">
        <v>-533822.68000000005</v>
      </c>
      <c r="J20" s="39">
        <f t="shared" si="1"/>
        <v>1</v>
      </c>
      <c r="K20" s="48">
        <f>SUM(I20/3)</f>
        <v>-177940.89333333334</v>
      </c>
      <c r="L20" s="41">
        <f t="shared" si="5"/>
        <v>-86.504430609804743</v>
      </c>
      <c r="M20" s="40">
        <f t="shared" si="4"/>
        <v>0</v>
      </c>
      <c r="N20" s="42">
        <f t="shared" si="3"/>
        <v>1</v>
      </c>
      <c r="O20" s="42">
        <f>'พ.ย.65'!N20</f>
        <v>1</v>
      </c>
      <c r="P20" s="55">
        <v>439057.47</v>
      </c>
      <c r="Q20" s="46">
        <v>8335663.0700000003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P5" sqref="P5:P20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3" t="s">
        <v>69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6" t="s">
        <v>53</v>
      </c>
      <c r="P1" s="52">
        <v>243300</v>
      </c>
      <c r="Q1" s="38"/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124" t="s">
        <v>70</v>
      </c>
      <c r="O2" s="113" t="s">
        <v>71</v>
      </c>
      <c r="P2" s="113" t="s">
        <v>56</v>
      </c>
      <c r="Q2" s="100" t="s">
        <v>37</v>
      </c>
    </row>
    <row r="3" spans="1:25" ht="38.25" customHeight="1" thickBot="1">
      <c r="C3" s="94"/>
      <c r="D3" s="94" t="s">
        <v>36</v>
      </c>
      <c r="E3" s="94" t="s">
        <v>35</v>
      </c>
      <c r="F3" s="94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124"/>
      <c r="O3" s="113"/>
      <c r="P3" s="113"/>
      <c r="Q3" s="100"/>
    </row>
    <row r="4" spans="1:25" ht="36.75" customHeight="1" thickBot="1">
      <c r="C4" s="94"/>
      <c r="D4" s="94"/>
      <c r="E4" s="94"/>
      <c r="F4" s="94"/>
      <c r="G4" s="102"/>
      <c r="H4" s="103"/>
      <c r="I4" s="94"/>
      <c r="J4" s="104"/>
      <c r="K4" s="105"/>
      <c r="L4" s="94"/>
      <c r="M4" s="99"/>
      <c r="N4" s="124"/>
      <c r="O4" s="113"/>
      <c r="P4" s="113"/>
      <c r="Q4" s="100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3">
        <v>2.61</v>
      </c>
      <c r="E5" s="43">
        <v>2.38</v>
      </c>
      <c r="F5" s="43">
        <v>1.29</v>
      </c>
      <c r="G5" s="43">
        <f t="shared" ref="G5:G20" si="0">(IF(D5&lt;1.5,1,0))+(IF(E5&lt;1,1,0))+(IF(F5&lt;0.8,1,0))</f>
        <v>0</v>
      </c>
      <c r="H5" s="46">
        <v>445396550.20999998</v>
      </c>
      <c r="I5" s="46">
        <v>42987066.350000001</v>
      </c>
      <c r="J5" s="43">
        <f t="shared" ref="J5:J20" si="1">IF(I5&lt;0,1,0)+IF(H5&lt;0,1,0)</f>
        <v>0</v>
      </c>
      <c r="K5" s="45">
        <f t="shared" ref="K5:K20" si="2">SUM(I5/4)</f>
        <v>10746766.5875</v>
      </c>
      <c r="L5" s="41">
        <f>+H5/K5</f>
        <v>41.444703072648728</v>
      </c>
      <c r="M5" s="40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2">
        <f>SUM(G5+J5+M5)</f>
        <v>0</v>
      </c>
      <c r="O5" s="42">
        <f>'ธ.ค.65'!N5</f>
        <v>0</v>
      </c>
      <c r="P5" s="55">
        <v>43940375.75</v>
      </c>
      <c r="Q5" s="46">
        <v>79198268.219999999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3">
        <v>2.15</v>
      </c>
      <c r="E6" s="43">
        <v>2.04</v>
      </c>
      <c r="F6" s="43">
        <v>1.35</v>
      </c>
      <c r="G6" s="43">
        <f>(IF(D6&lt;1.5,1,0))+(IF(E6&lt;1,1,0))+(IF(F6&lt;0.8,1,0))</f>
        <v>0</v>
      </c>
      <c r="H6" s="46">
        <v>150418522.38</v>
      </c>
      <c r="I6" s="46">
        <v>5106416.88</v>
      </c>
      <c r="J6" s="43">
        <f>IF(I6&lt;0,1,0)+IF(H6&lt;0,1,0)</f>
        <v>0</v>
      </c>
      <c r="K6" s="45">
        <f t="shared" si="2"/>
        <v>1276604.22</v>
      </c>
      <c r="L6" s="41">
        <f>+H6/K6</f>
        <v>117.82706027714681</v>
      </c>
      <c r="M6" s="43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2">
        <f t="shared" ref="N6:N8" si="4">SUM(G6+J6+M6)</f>
        <v>0</v>
      </c>
      <c r="O6" s="42">
        <f>'ธ.ค.65'!N6</f>
        <v>0</v>
      </c>
      <c r="P6" s="55">
        <v>19289078.34</v>
      </c>
      <c r="Q6" s="46">
        <v>46056466.619999997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3">
        <v>5.16</v>
      </c>
      <c r="E7" s="43">
        <v>4.92</v>
      </c>
      <c r="F7" s="47">
        <v>3.8</v>
      </c>
      <c r="G7" s="43">
        <f t="shared" si="0"/>
        <v>0</v>
      </c>
      <c r="H7" s="46">
        <v>95579889</v>
      </c>
      <c r="I7" s="46">
        <v>7240186.3399999999</v>
      </c>
      <c r="J7" s="43">
        <f t="shared" si="1"/>
        <v>0</v>
      </c>
      <c r="K7" s="45">
        <f t="shared" si="2"/>
        <v>1810046.585</v>
      </c>
      <c r="L7" s="41">
        <f t="shared" ref="L7:L20" si="5">+H7/K7</f>
        <v>52.805209430562805</v>
      </c>
      <c r="M7" s="40">
        <f t="shared" si="3"/>
        <v>0</v>
      </c>
      <c r="N7" s="42">
        <f t="shared" si="4"/>
        <v>0</v>
      </c>
      <c r="O7" s="42">
        <f>'ธ.ค.65'!N7</f>
        <v>0</v>
      </c>
      <c r="P7" s="55">
        <v>7506964.2800000003</v>
      </c>
      <c r="Q7" s="46">
        <v>64437028.75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7">
        <v>11.9</v>
      </c>
      <c r="E8" s="43">
        <v>11.65</v>
      </c>
      <c r="F8" s="43">
        <v>11.16</v>
      </c>
      <c r="G8" s="43">
        <f t="shared" si="0"/>
        <v>0</v>
      </c>
      <c r="H8" s="46">
        <v>160921809.53</v>
      </c>
      <c r="I8" s="46">
        <v>1159761.3700000001</v>
      </c>
      <c r="J8" s="43">
        <f t="shared" si="1"/>
        <v>0</v>
      </c>
      <c r="K8" s="45">
        <f t="shared" si="2"/>
        <v>289940.34250000003</v>
      </c>
      <c r="L8" s="41">
        <f t="shared" si="5"/>
        <v>555.01696708522024</v>
      </c>
      <c r="M8" s="40">
        <f t="shared" si="3"/>
        <v>0</v>
      </c>
      <c r="N8" s="42">
        <f t="shared" si="4"/>
        <v>0</v>
      </c>
      <c r="O8" s="42">
        <f>'ธ.ค.65'!N8</f>
        <v>1</v>
      </c>
      <c r="P8" s="55">
        <v>3030097.28</v>
      </c>
      <c r="Q8" s="46">
        <v>150014383.72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7">
        <v>4.2</v>
      </c>
      <c r="E9" s="43">
        <v>3.96</v>
      </c>
      <c r="F9" s="47">
        <v>3.3</v>
      </c>
      <c r="G9" s="43">
        <f t="shared" si="0"/>
        <v>0</v>
      </c>
      <c r="H9" s="46">
        <v>58030547.719999999</v>
      </c>
      <c r="I9" s="51">
        <v>-1801353.14</v>
      </c>
      <c r="J9" s="39">
        <f t="shared" si="1"/>
        <v>1</v>
      </c>
      <c r="K9" s="48">
        <f t="shared" si="2"/>
        <v>-450338.28499999997</v>
      </c>
      <c r="L9" s="41">
        <f t="shared" si="5"/>
        <v>-128.85990299492303</v>
      </c>
      <c r="M9" s="40">
        <f t="shared" si="3"/>
        <v>0</v>
      </c>
      <c r="N9" s="42">
        <f t="shared" ref="N9:N20" si="6">SUM(G9+J9+M9)</f>
        <v>1</v>
      </c>
      <c r="O9" s="42">
        <f>'ธ.ค.65'!N9</f>
        <v>1</v>
      </c>
      <c r="P9" s="55">
        <v>882064.01</v>
      </c>
      <c r="Q9" s="46">
        <v>41717010.399999999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3">
        <v>1.94</v>
      </c>
      <c r="E10" s="47">
        <v>1.8</v>
      </c>
      <c r="F10" s="43">
        <v>1.49</v>
      </c>
      <c r="G10" s="43">
        <f t="shared" si="0"/>
        <v>0</v>
      </c>
      <c r="H10" s="46">
        <v>19370234.629999999</v>
      </c>
      <c r="I10" s="51">
        <v>-144703.29</v>
      </c>
      <c r="J10" s="39">
        <f t="shared" si="1"/>
        <v>1</v>
      </c>
      <c r="K10" s="48">
        <f t="shared" si="2"/>
        <v>-36175.822500000002</v>
      </c>
      <c r="L10" s="41">
        <f t="shared" si="5"/>
        <v>-535.44697235287458</v>
      </c>
      <c r="M10" s="40">
        <f t="shared" si="3"/>
        <v>0</v>
      </c>
      <c r="N10" s="42">
        <f t="shared" si="6"/>
        <v>1</v>
      </c>
      <c r="O10" s="42">
        <f>'ธ.ค.65'!N10</f>
        <v>1</v>
      </c>
      <c r="P10" s="55">
        <v>454622.11</v>
      </c>
      <c r="Q10" s="46">
        <v>9944948.8399999999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>
        <v>5.94</v>
      </c>
      <c r="E11" s="43">
        <v>5.73</v>
      </c>
      <c r="F11" s="43">
        <v>5.33</v>
      </c>
      <c r="G11" s="43">
        <f t="shared" si="0"/>
        <v>0</v>
      </c>
      <c r="H11" s="46">
        <v>273142520.29000002</v>
      </c>
      <c r="I11" s="51">
        <v>-4324785.1100000003</v>
      </c>
      <c r="J11" s="39">
        <f t="shared" si="1"/>
        <v>1</v>
      </c>
      <c r="K11" s="48">
        <f t="shared" si="2"/>
        <v>-1081196.2775000001</v>
      </c>
      <c r="L11" s="41">
        <f t="shared" si="5"/>
        <v>-252.62991186167861</v>
      </c>
      <c r="M11" s="40">
        <f t="shared" si="3"/>
        <v>0</v>
      </c>
      <c r="N11" s="42">
        <f t="shared" si="6"/>
        <v>1</v>
      </c>
      <c r="O11" s="42">
        <f>'ธ.ค.65'!N11</f>
        <v>1</v>
      </c>
      <c r="P11" s="55">
        <v>17861793.170000002</v>
      </c>
      <c r="Q11" s="46">
        <v>237083989.56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>
        <v>4.1500000000000004</v>
      </c>
      <c r="E12" s="43">
        <v>3.81</v>
      </c>
      <c r="F12" s="43">
        <v>3.02</v>
      </c>
      <c r="G12" s="43">
        <f t="shared" si="0"/>
        <v>0</v>
      </c>
      <c r="H12" s="46">
        <v>54783517.869999997</v>
      </c>
      <c r="I12" s="46">
        <v>11335362.310000001</v>
      </c>
      <c r="J12" s="43">
        <f t="shared" si="1"/>
        <v>0</v>
      </c>
      <c r="K12" s="45">
        <f t="shared" si="2"/>
        <v>2833840.5775000001</v>
      </c>
      <c r="L12" s="41">
        <f t="shared" si="5"/>
        <v>19.331898309653585</v>
      </c>
      <c r="M12" s="40">
        <f t="shared" si="3"/>
        <v>0</v>
      </c>
      <c r="N12" s="42">
        <f t="shared" si="6"/>
        <v>0</v>
      </c>
      <c r="O12" s="42">
        <f>'ธ.ค.65'!N12</f>
        <v>1</v>
      </c>
      <c r="P12" s="55">
        <v>11603478.630000001</v>
      </c>
      <c r="Q12" s="46">
        <v>35181275.899999999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7">
        <v>6.5</v>
      </c>
      <c r="E13" s="43">
        <v>6.34</v>
      </c>
      <c r="F13" s="43">
        <v>5.52</v>
      </c>
      <c r="G13" s="43">
        <f t="shared" si="0"/>
        <v>0</v>
      </c>
      <c r="H13" s="46">
        <v>95582676.209999993</v>
      </c>
      <c r="I13" s="46">
        <v>844629.88</v>
      </c>
      <c r="J13" s="43">
        <f t="shared" si="1"/>
        <v>0</v>
      </c>
      <c r="K13" s="45">
        <f t="shared" si="2"/>
        <v>211157.47</v>
      </c>
      <c r="L13" s="41">
        <f t="shared" si="5"/>
        <v>452.66064331041662</v>
      </c>
      <c r="M13" s="40">
        <f t="shared" si="3"/>
        <v>0</v>
      </c>
      <c r="N13" s="42">
        <f t="shared" si="6"/>
        <v>0</v>
      </c>
      <c r="O13" s="42">
        <f>'ธ.ค.65'!N13</f>
        <v>1</v>
      </c>
      <c r="P13" s="55">
        <v>1593262.44</v>
      </c>
      <c r="Q13" s="46">
        <v>78440016.129999995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>
        <v>6.14</v>
      </c>
      <c r="E14" s="43">
        <v>5.92</v>
      </c>
      <c r="F14" s="43">
        <v>4.93</v>
      </c>
      <c r="G14" s="43">
        <f t="shared" si="0"/>
        <v>0</v>
      </c>
      <c r="H14" s="46">
        <v>80018386.859999999</v>
      </c>
      <c r="I14" s="46">
        <v>9000188.3699999992</v>
      </c>
      <c r="J14" s="43">
        <f t="shared" si="1"/>
        <v>0</v>
      </c>
      <c r="K14" s="45">
        <f t="shared" si="2"/>
        <v>2250047.0924999998</v>
      </c>
      <c r="L14" s="41">
        <f t="shared" si="5"/>
        <v>35.562983160095797</v>
      </c>
      <c r="M14" s="40">
        <f t="shared" si="3"/>
        <v>0</v>
      </c>
      <c r="N14" s="42">
        <f t="shared" si="6"/>
        <v>0</v>
      </c>
      <c r="O14" s="42">
        <f>'ธ.ค.65'!N14</f>
        <v>0</v>
      </c>
      <c r="P14" s="55">
        <v>11059687.810000001</v>
      </c>
      <c r="Q14" s="46">
        <v>61160462.869999997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>
        <v>7.53</v>
      </c>
      <c r="E15" s="43">
        <v>7.11</v>
      </c>
      <c r="F15" s="47">
        <v>6.4</v>
      </c>
      <c r="G15" s="43">
        <f t="shared" si="0"/>
        <v>0</v>
      </c>
      <c r="H15" s="46">
        <v>83960277.019999996</v>
      </c>
      <c r="I15" s="46">
        <v>8454191.0700000003</v>
      </c>
      <c r="J15" s="43">
        <f t="shared" si="1"/>
        <v>0</v>
      </c>
      <c r="K15" s="45">
        <f t="shared" si="2"/>
        <v>2113547.7675000001</v>
      </c>
      <c r="L15" s="41">
        <f t="shared" si="5"/>
        <v>39.72480693886186</v>
      </c>
      <c r="M15" s="40">
        <f t="shared" si="3"/>
        <v>0</v>
      </c>
      <c r="N15" s="42">
        <f t="shared" si="6"/>
        <v>0</v>
      </c>
      <c r="O15" s="42">
        <f>'ธ.ค.65'!N15</f>
        <v>0</v>
      </c>
      <c r="P15" s="55">
        <v>10222184.32</v>
      </c>
      <c r="Q15" s="46">
        <v>69249005.560000002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7">
        <v>6.32</v>
      </c>
      <c r="E16" s="43">
        <v>6.11</v>
      </c>
      <c r="F16" s="43">
        <v>5.21</v>
      </c>
      <c r="G16" s="43">
        <f t="shared" si="0"/>
        <v>0</v>
      </c>
      <c r="H16" s="46">
        <v>190670481.21000001</v>
      </c>
      <c r="I16" s="46">
        <v>27302987.059999999</v>
      </c>
      <c r="J16" s="43">
        <f t="shared" si="1"/>
        <v>0</v>
      </c>
      <c r="K16" s="45">
        <f t="shared" si="2"/>
        <v>6825746.7649999997</v>
      </c>
      <c r="L16" s="41">
        <f t="shared" si="5"/>
        <v>27.934010412998383</v>
      </c>
      <c r="M16" s="40">
        <f t="shared" si="3"/>
        <v>0</v>
      </c>
      <c r="N16" s="42">
        <f t="shared" si="6"/>
        <v>0</v>
      </c>
      <c r="O16" s="42">
        <f>'ธ.ค.65'!N16</f>
        <v>0</v>
      </c>
      <c r="P16" s="55">
        <v>30441738.559999999</v>
      </c>
      <c r="Q16" s="46">
        <v>150814763.15000001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7">
        <v>4.6100000000000003</v>
      </c>
      <c r="E17" s="47">
        <v>4.43</v>
      </c>
      <c r="F17" s="43">
        <v>4.21</v>
      </c>
      <c r="G17" s="43">
        <f t="shared" si="0"/>
        <v>0</v>
      </c>
      <c r="H17" s="46">
        <v>31280046.010000002</v>
      </c>
      <c r="I17" s="46">
        <v>2195976.92</v>
      </c>
      <c r="J17" s="43">
        <f t="shared" si="1"/>
        <v>0</v>
      </c>
      <c r="K17" s="45">
        <f t="shared" si="2"/>
        <v>548994.23</v>
      </c>
      <c r="L17" s="41">
        <f t="shared" si="5"/>
        <v>56.977003219141309</v>
      </c>
      <c r="M17" s="40">
        <f t="shared" si="3"/>
        <v>0</v>
      </c>
      <c r="N17" s="42">
        <f t="shared" si="6"/>
        <v>0</v>
      </c>
      <c r="O17" s="42">
        <f>'ธ.ค.65'!N17</f>
        <v>0</v>
      </c>
      <c r="P17" s="55">
        <v>2621584.15</v>
      </c>
      <c r="Q17" s="46">
        <v>27769858.559999999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3">
        <v>13.13</v>
      </c>
      <c r="E18" s="43">
        <v>12.98</v>
      </c>
      <c r="F18" s="43">
        <v>12.18</v>
      </c>
      <c r="G18" s="43">
        <f t="shared" si="0"/>
        <v>0</v>
      </c>
      <c r="H18" s="46">
        <v>222961187.61000001</v>
      </c>
      <c r="I18" s="46">
        <v>3939276.97</v>
      </c>
      <c r="J18" s="43">
        <f t="shared" si="1"/>
        <v>0</v>
      </c>
      <c r="K18" s="45">
        <f t="shared" si="2"/>
        <v>984819.24250000005</v>
      </c>
      <c r="L18" s="41">
        <f t="shared" si="5"/>
        <v>226.39808199117311</v>
      </c>
      <c r="M18" s="40">
        <f t="shared" si="3"/>
        <v>0</v>
      </c>
      <c r="N18" s="42">
        <f t="shared" si="6"/>
        <v>0</v>
      </c>
      <c r="O18" s="42">
        <f>'ธ.ค.65'!N18</f>
        <v>0</v>
      </c>
      <c r="P18" s="55">
        <v>5961428.7800000003</v>
      </c>
      <c r="Q18" s="46">
        <v>205511223.75999999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43">
        <v>2.97</v>
      </c>
      <c r="E19" s="43">
        <v>2.73</v>
      </c>
      <c r="F19" s="43">
        <v>1.84</v>
      </c>
      <c r="G19" s="43">
        <f t="shared" si="0"/>
        <v>0</v>
      </c>
      <c r="H19" s="46">
        <v>25199394.039999999</v>
      </c>
      <c r="I19" s="51">
        <v>-621759.05000000005</v>
      </c>
      <c r="J19" s="39">
        <f t="shared" si="1"/>
        <v>1</v>
      </c>
      <c r="K19" s="48">
        <f t="shared" si="2"/>
        <v>-155439.76250000001</v>
      </c>
      <c r="L19" s="41">
        <f t="shared" si="5"/>
        <v>-162.11678166968377</v>
      </c>
      <c r="M19" s="40">
        <f t="shared" si="3"/>
        <v>0</v>
      </c>
      <c r="N19" s="42">
        <f t="shared" si="6"/>
        <v>1</v>
      </c>
      <c r="O19" s="42">
        <f>'ธ.ค.65'!N19</f>
        <v>1</v>
      </c>
      <c r="P19" s="55">
        <v>482239.52</v>
      </c>
      <c r="Q19" s="46">
        <v>10672007.02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>
        <v>3.19</v>
      </c>
      <c r="E20" s="43">
        <v>2.98</v>
      </c>
      <c r="F20" s="43">
        <v>2.36</v>
      </c>
      <c r="G20" s="43">
        <f t="shared" si="0"/>
        <v>0</v>
      </c>
      <c r="H20" s="46">
        <v>15225230.26</v>
      </c>
      <c r="I20" s="46">
        <v>507687.92</v>
      </c>
      <c r="J20" s="43">
        <f t="shared" si="1"/>
        <v>0</v>
      </c>
      <c r="K20" s="45">
        <f t="shared" si="2"/>
        <v>126921.98</v>
      </c>
      <c r="L20" s="41">
        <f t="shared" si="5"/>
        <v>119.95739634695268</v>
      </c>
      <c r="M20" s="40">
        <f t="shared" si="3"/>
        <v>0</v>
      </c>
      <c r="N20" s="42">
        <f t="shared" si="6"/>
        <v>0</v>
      </c>
      <c r="O20" s="42">
        <f>'ธ.ค.65'!N20</f>
        <v>1</v>
      </c>
      <c r="P20" s="55">
        <v>1850084.43</v>
      </c>
      <c r="Q20" s="46">
        <v>9467240.6300000008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6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ellIs" dxfId="0" priority="1" operator="greaterThan">
      <formula>0.5</formula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Q1" sqref="Q1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3" t="s">
        <v>72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P1" s="54" t="s">
        <v>53</v>
      </c>
      <c r="Q1" s="38">
        <v>44998</v>
      </c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73</v>
      </c>
      <c r="O2" s="113" t="s">
        <v>74</v>
      </c>
      <c r="P2" s="113" t="s">
        <v>56</v>
      </c>
      <c r="Q2" s="100" t="s">
        <v>61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98"/>
      <c r="O3" s="113"/>
      <c r="P3" s="113"/>
      <c r="Q3" s="100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99"/>
      <c r="N4" s="98"/>
      <c r="O4" s="113"/>
      <c r="P4" s="113"/>
      <c r="Q4" s="100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3">
        <v>2.65</v>
      </c>
      <c r="E5" s="43">
        <v>2.41</v>
      </c>
      <c r="F5" s="43">
        <v>1.21</v>
      </c>
      <c r="G5" s="43">
        <f t="shared" ref="G5:G20" si="0">(IF(D5&lt;1.5,1,0))+(IF(E5&lt;1,1,0))+(IF(F5&lt;0.8,1,0))</f>
        <v>0</v>
      </c>
      <c r="H5" s="46">
        <v>424376006.29000002</v>
      </c>
      <c r="I5" s="46">
        <v>15715918.300000001</v>
      </c>
      <c r="J5" s="43">
        <f t="shared" ref="J5:J20" si="1">IF(I5&lt;0,1,0)+IF(H5&lt;0,1,0)</f>
        <v>0</v>
      </c>
      <c r="K5" s="45">
        <f t="shared" ref="K5:K20" si="2">SUM(I5/5)</f>
        <v>3143183.66</v>
      </c>
      <c r="L5" s="41">
        <f>+H5/K5</f>
        <v>135.01470235118236</v>
      </c>
      <c r="M5" s="40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2">
        <f t="shared" ref="N5:N20" si="3">SUM(G5+J5+M5)</f>
        <v>0</v>
      </c>
      <c r="O5" s="42">
        <f>'ม.ค.66'!N5</f>
        <v>0</v>
      </c>
      <c r="P5" s="55">
        <v>25814609.059999999</v>
      </c>
      <c r="Q5" s="46">
        <v>55194398.479999997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3">
        <v>2.2400000000000002</v>
      </c>
      <c r="E6" s="47">
        <v>2.13</v>
      </c>
      <c r="F6" s="43">
        <v>1.35</v>
      </c>
      <c r="G6" s="43">
        <f t="shared" si="0"/>
        <v>0</v>
      </c>
      <c r="H6" s="46">
        <v>148025120.37</v>
      </c>
      <c r="I6" s="46">
        <v>14331870.75</v>
      </c>
      <c r="J6" s="43">
        <f>IF(I6&lt;0,1,0)+IF(H6&lt;0,1,0)</f>
        <v>0</v>
      </c>
      <c r="K6" s="45">
        <f t="shared" si="2"/>
        <v>2866374.15</v>
      </c>
      <c r="L6" s="41">
        <f>+H6/K6</f>
        <v>51.641939476045025</v>
      </c>
      <c r="M6" s="43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2">
        <f>SUM(G6+J6+M6)</f>
        <v>0</v>
      </c>
      <c r="O6" s="42">
        <f>'ม.ค.66'!N6</f>
        <v>0</v>
      </c>
      <c r="P6" s="55">
        <v>27818522.75</v>
      </c>
      <c r="Q6" s="46">
        <v>41639835.020000003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7">
        <v>5.39</v>
      </c>
      <c r="E7" s="43">
        <v>5.18</v>
      </c>
      <c r="F7" s="43">
        <v>3.96</v>
      </c>
      <c r="G7" s="43">
        <f t="shared" si="0"/>
        <v>0</v>
      </c>
      <c r="H7" s="46">
        <v>91295100.780000001</v>
      </c>
      <c r="I7" s="46">
        <v>3975549.18</v>
      </c>
      <c r="J7" s="43">
        <f t="shared" si="1"/>
        <v>0</v>
      </c>
      <c r="K7" s="45">
        <f t="shared" si="2"/>
        <v>795109.83600000001</v>
      </c>
      <c r="L7" s="41">
        <f t="shared" ref="L7:L20" si="5">+H7/K7</f>
        <v>114.82074129441408</v>
      </c>
      <c r="M7" s="40">
        <f t="shared" si="4"/>
        <v>0</v>
      </c>
      <c r="N7" s="42">
        <f t="shared" si="3"/>
        <v>0</v>
      </c>
      <c r="O7" s="42">
        <f>'ม.ค.66'!N7</f>
        <v>0</v>
      </c>
      <c r="P7" s="55">
        <v>4531717.5</v>
      </c>
      <c r="Q7" s="46">
        <v>61605471.600000001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>
        <v>15.96</v>
      </c>
      <c r="E8" s="43">
        <v>15.63</v>
      </c>
      <c r="F8" s="43">
        <v>14.97</v>
      </c>
      <c r="G8" s="43">
        <f t="shared" si="0"/>
        <v>0</v>
      </c>
      <c r="H8" s="46">
        <v>156775761.09999999</v>
      </c>
      <c r="I8" s="51">
        <v>-202118.41</v>
      </c>
      <c r="J8" s="43">
        <f t="shared" si="1"/>
        <v>1</v>
      </c>
      <c r="K8" s="48">
        <f t="shared" si="2"/>
        <v>-40423.682000000001</v>
      </c>
      <c r="L8" s="41">
        <f t="shared" si="5"/>
        <v>-3878.3147240273656</v>
      </c>
      <c r="M8" s="40">
        <f t="shared" si="4"/>
        <v>0</v>
      </c>
      <c r="N8" s="42">
        <f t="shared" si="3"/>
        <v>1</v>
      </c>
      <c r="O8" s="42">
        <f>'ม.ค.66'!N8</f>
        <v>0</v>
      </c>
      <c r="P8" s="55">
        <v>2340643.5</v>
      </c>
      <c r="Q8" s="46">
        <v>146345053.63999999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3">
        <v>4.13</v>
      </c>
      <c r="E9" s="43">
        <v>3.87</v>
      </c>
      <c r="F9" s="43">
        <v>3.31</v>
      </c>
      <c r="G9" s="43">
        <f t="shared" si="0"/>
        <v>0</v>
      </c>
      <c r="H9" s="46">
        <v>53608013.280000001</v>
      </c>
      <c r="I9" s="51">
        <v>-2278042.6800000002</v>
      </c>
      <c r="J9" s="43">
        <f t="shared" si="1"/>
        <v>1</v>
      </c>
      <c r="K9" s="48">
        <f t="shared" si="2"/>
        <v>-455608.53600000002</v>
      </c>
      <c r="L9" s="41">
        <f t="shared" si="5"/>
        <v>-117.66244274229314</v>
      </c>
      <c r="M9" s="40">
        <f t="shared" si="4"/>
        <v>0</v>
      </c>
      <c r="N9" s="42">
        <f t="shared" si="3"/>
        <v>1</v>
      </c>
      <c r="O9" s="42">
        <f>'ม.ค.66'!N9</f>
        <v>1</v>
      </c>
      <c r="P9" s="51">
        <v>-627947.92000000004</v>
      </c>
      <c r="Q9" s="46">
        <v>39605084.82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3">
        <v>2.08</v>
      </c>
      <c r="E10" s="43">
        <v>1.94</v>
      </c>
      <c r="F10" s="47">
        <v>1.56</v>
      </c>
      <c r="G10" s="43">
        <f t="shared" si="0"/>
        <v>0</v>
      </c>
      <c r="H10" s="46">
        <v>19265885.989999998</v>
      </c>
      <c r="I10" s="51">
        <v>-3012647.11</v>
      </c>
      <c r="J10" s="43">
        <f t="shared" si="1"/>
        <v>1</v>
      </c>
      <c r="K10" s="48">
        <f t="shared" si="2"/>
        <v>-602529.42200000002</v>
      </c>
      <c r="L10" s="41">
        <f t="shared" si="5"/>
        <v>-31.975012815224812</v>
      </c>
      <c r="M10" s="40">
        <f t="shared" si="4"/>
        <v>0</v>
      </c>
      <c r="N10" s="42">
        <f t="shared" si="3"/>
        <v>1</v>
      </c>
      <c r="O10" s="42">
        <f>'ม.ค.66'!N10</f>
        <v>1</v>
      </c>
      <c r="P10" s="51">
        <v>-2160846.52</v>
      </c>
      <c r="Q10" s="46">
        <v>10039314.59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>
        <v>5.91</v>
      </c>
      <c r="E11" s="43">
        <v>5.69</v>
      </c>
      <c r="F11" s="43">
        <v>5.28</v>
      </c>
      <c r="G11" s="43">
        <f t="shared" si="0"/>
        <v>0</v>
      </c>
      <c r="H11" s="46">
        <v>263140620.77000001</v>
      </c>
      <c r="I11" s="51">
        <v>-18803540.32</v>
      </c>
      <c r="J11" s="43">
        <f t="shared" si="1"/>
        <v>1</v>
      </c>
      <c r="K11" s="48">
        <f t="shared" si="2"/>
        <v>-3760708.0640000002</v>
      </c>
      <c r="L11" s="41">
        <f t="shared" si="5"/>
        <v>-69.971031064324592</v>
      </c>
      <c r="M11" s="40">
        <f t="shared" si="4"/>
        <v>0</v>
      </c>
      <c r="N11" s="42">
        <f t="shared" si="3"/>
        <v>1</v>
      </c>
      <c r="O11" s="42">
        <f>'ม.ค.66'!N11</f>
        <v>1</v>
      </c>
      <c r="P11" s="55">
        <v>11161357.529999999</v>
      </c>
      <c r="Q11" s="46">
        <v>227338934.56999999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>
        <v>4.37</v>
      </c>
      <c r="E12" s="43">
        <v>3.99</v>
      </c>
      <c r="F12" s="43">
        <v>3.09</v>
      </c>
      <c r="G12" s="43">
        <f t="shared" si="0"/>
        <v>0</v>
      </c>
      <c r="H12" s="46">
        <v>53174269.689999998</v>
      </c>
      <c r="I12" s="46">
        <v>8138821.7400000002</v>
      </c>
      <c r="J12" s="43">
        <f t="shared" si="1"/>
        <v>0</v>
      </c>
      <c r="K12" s="45">
        <f t="shared" si="2"/>
        <v>1627764.348</v>
      </c>
      <c r="L12" s="41">
        <f t="shared" si="5"/>
        <v>32.667056355752052</v>
      </c>
      <c r="M12" s="40">
        <f t="shared" si="4"/>
        <v>0</v>
      </c>
      <c r="N12" s="42">
        <f t="shared" si="3"/>
        <v>0</v>
      </c>
      <c r="O12" s="42">
        <f>'ม.ค.66'!N12</f>
        <v>0</v>
      </c>
      <c r="P12" s="55">
        <v>8695758.2799999993</v>
      </c>
      <c r="Q12" s="46">
        <v>32981789.789999999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3">
        <v>7.14</v>
      </c>
      <c r="E13" s="43">
        <v>6.93</v>
      </c>
      <c r="F13" s="43">
        <v>6.06</v>
      </c>
      <c r="G13" s="43">
        <f t="shared" si="0"/>
        <v>0</v>
      </c>
      <c r="H13" s="46">
        <v>91932293.370000005</v>
      </c>
      <c r="I13" s="51">
        <v>-3100501.09</v>
      </c>
      <c r="J13" s="43">
        <f t="shared" si="1"/>
        <v>1</v>
      </c>
      <c r="K13" s="48">
        <f t="shared" si="2"/>
        <v>-620100.21799999999</v>
      </c>
      <c r="L13" s="41">
        <f t="shared" si="5"/>
        <v>-148.25392848031544</v>
      </c>
      <c r="M13" s="40">
        <f t="shared" si="4"/>
        <v>0</v>
      </c>
      <c r="N13" s="42">
        <f t="shared" si="3"/>
        <v>1</v>
      </c>
      <c r="O13" s="42">
        <f>'ม.ค.66'!N13</f>
        <v>0</v>
      </c>
      <c r="P13" s="51">
        <v>-1566270.16</v>
      </c>
      <c r="Q13" s="46">
        <v>75631328.109999999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>
        <v>6.99</v>
      </c>
      <c r="E14" s="43">
        <v>6.72</v>
      </c>
      <c r="F14" s="43">
        <v>5.56</v>
      </c>
      <c r="G14" s="43">
        <f t="shared" si="0"/>
        <v>0</v>
      </c>
      <c r="H14" s="46">
        <v>77699917.780000001</v>
      </c>
      <c r="I14" s="46">
        <v>6193144.6600000001</v>
      </c>
      <c r="J14" s="43">
        <f t="shared" si="1"/>
        <v>0</v>
      </c>
      <c r="K14" s="45">
        <f t="shared" si="2"/>
        <v>1238628.932</v>
      </c>
      <c r="L14" s="41">
        <f t="shared" si="5"/>
        <v>62.730585224211445</v>
      </c>
      <c r="M14" s="40">
        <f t="shared" si="4"/>
        <v>0</v>
      </c>
      <c r="N14" s="42">
        <f t="shared" si="3"/>
        <v>0</v>
      </c>
      <c r="O14" s="42">
        <f>'ม.ค.66'!N14</f>
        <v>0</v>
      </c>
      <c r="P14" s="55">
        <v>8812020.6799999997</v>
      </c>
      <c r="Q14" s="46">
        <v>59155702.079999998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>
        <v>8.15</v>
      </c>
      <c r="E15" s="43">
        <v>7.69</v>
      </c>
      <c r="F15" s="43">
        <v>6.81</v>
      </c>
      <c r="G15" s="43">
        <f t="shared" si="0"/>
        <v>0</v>
      </c>
      <c r="H15" s="46">
        <v>78610455.590000004</v>
      </c>
      <c r="I15" s="46">
        <v>3554485.29</v>
      </c>
      <c r="J15" s="43">
        <f t="shared" si="1"/>
        <v>0</v>
      </c>
      <c r="K15" s="45">
        <f t="shared" si="2"/>
        <v>710897.05799999996</v>
      </c>
      <c r="L15" s="41">
        <f t="shared" si="5"/>
        <v>110.57923887202246</v>
      </c>
      <c r="M15" s="40">
        <f t="shared" si="4"/>
        <v>0</v>
      </c>
      <c r="N15" s="42">
        <f t="shared" si="3"/>
        <v>0</v>
      </c>
      <c r="O15" s="42">
        <f>'ม.ค.66'!N15</f>
        <v>0</v>
      </c>
      <c r="P15" s="55">
        <v>5872863.6699999999</v>
      </c>
      <c r="Q15" s="46">
        <v>63793900.060000002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>
        <v>5.33</v>
      </c>
      <c r="E16" s="43">
        <v>5.12</v>
      </c>
      <c r="F16" s="43">
        <v>4.3600000000000003</v>
      </c>
      <c r="G16" s="43">
        <f t="shared" si="0"/>
        <v>0</v>
      </c>
      <c r="H16" s="46">
        <v>177034209.87</v>
      </c>
      <c r="I16" s="46">
        <v>18949626.27</v>
      </c>
      <c r="J16" s="43">
        <f t="shared" si="1"/>
        <v>0</v>
      </c>
      <c r="K16" s="45">
        <f t="shared" si="2"/>
        <v>3789925.2539999997</v>
      </c>
      <c r="L16" s="41">
        <f t="shared" si="5"/>
        <v>46.711794561951542</v>
      </c>
      <c r="M16" s="40">
        <f t="shared" si="4"/>
        <v>0</v>
      </c>
      <c r="N16" s="42">
        <f t="shared" si="3"/>
        <v>0</v>
      </c>
      <c r="O16" s="42">
        <f>'ม.ค.66'!N16</f>
        <v>0</v>
      </c>
      <c r="P16" s="55">
        <v>23742305.84</v>
      </c>
      <c r="Q16" s="46">
        <v>137340716.96000001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3">
        <v>5.28</v>
      </c>
      <c r="E17" s="43">
        <v>5.05</v>
      </c>
      <c r="F17" s="43">
        <v>4.7699999999999996</v>
      </c>
      <c r="G17" s="43">
        <f t="shared" si="0"/>
        <v>0</v>
      </c>
      <c r="H17" s="46">
        <v>29677314.199999999</v>
      </c>
      <c r="I17" s="46">
        <v>647416.44999999995</v>
      </c>
      <c r="J17" s="43">
        <f t="shared" si="1"/>
        <v>0</v>
      </c>
      <c r="K17" s="45">
        <f t="shared" si="2"/>
        <v>129483.29</v>
      </c>
      <c r="L17" s="41">
        <f t="shared" si="5"/>
        <v>229.19802393034655</v>
      </c>
      <c r="M17" s="40">
        <f t="shared" si="4"/>
        <v>0</v>
      </c>
      <c r="N17" s="42">
        <f t="shared" si="3"/>
        <v>0</v>
      </c>
      <c r="O17" s="42">
        <f>'ม.ค.66'!N17</f>
        <v>0</v>
      </c>
      <c r="P17" s="55">
        <v>1323349.58</v>
      </c>
      <c r="Q17" s="46">
        <v>26084929.23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3">
        <v>12.84</v>
      </c>
      <c r="E18" s="43">
        <v>12.69</v>
      </c>
      <c r="F18" s="43">
        <v>11.93</v>
      </c>
      <c r="G18" s="43">
        <f t="shared" si="0"/>
        <v>0</v>
      </c>
      <c r="H18" s="46">
        <v>219715637.08000001</v>
      </c>
      <c r="I18" s="46">
        <v>143323.17000000001</v>
      </c>
      <c r="J18" s="43">
        <f t="shared" si="1"/>
        <v>0</v>
      </c>
      <c r="K18" s="45">
        <f t="shared" si="2"/>
        <v>28664.634000000002</v>
      </c>
      <c r="L18" s="41">
        <f t="shared" si="5"/>
        <v>7665.0424728953458</v>
      </c>
      <c r="M18" s="40">
        <f t="shared" si="4"/>
        <v>0</v>
      </c>
      <c r="N18" s="42">
        <f t="shared" si="3"/>
        <v>0</v>
      </c>
      <c r="O18" s="42">
        <f>'ม.ค.66'!N18</f>
        <v>0</v>
      </c>
      <c r="P18" s="55">
        <v>2700165.08</v>
      </c>
      <c r="Q18" s="46">
        <v>202788114.96000001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43">
        <v>2.21</v>
      </c>
      <c r="E19" s="43">
        <v>2.0299999999999998</v>
      </c>
      <c r="F19" s="43">
        <v>1.78</v>
      </c>
      <c r="G19" s="43">
        <f t="shared" si="0"/>
        <v>0</v>
      </c>
      <c r="H19" s="46">
        <v>15221824.84</v>
      </c>
      <c r="I19" s="85">
        <v>-4832172.76</v>
      </c>
      <c r="J19" s="43">
        <f t="shared" si="1"/>
        <v>1</v>
      </c>
      <c r="K19" s="48">
        <f t="shared" si="2"/>
        <v>-966434.55199999991</v>
      </c>
      <c r="L19" s="41">
        <f t="shared" si="5"/>
        <v>-15.750497339420457</v>
      </c>
      <c r="M19" s="40">
        <f t="shared" si="4"/>
        <v>0</v>
      </c>
      <c r="N19" s="42">
        <f t="shared" si="3"/>
        <v>1</v>
      </c>
      <c r="O19" s="42">
        <f>'ม.ค.66'!N19</f>
        <v>1</v>
      </c>
      <c r="P19" s="51">
        <v>-3406848.67</v>
      </c>
      <c r="Q19" s="46">
        <v>9810819.1199999992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>
        <v>3.37</v>
      </c>
      <c r="E20" s="47">
        <v>3.1</v>
      </c>
      <c r="F20" s="43">
        <v>2.4700000000000002</v>
      </c>
      <c r="G20" s="43">
        <f t="shared" si="0"/>
        <v>0</v>
      </c>
      <c r="H20" s="46">
        <v>13330624.32</v>
      </c>
      <c r="I20" s="51">
        <v>-1372117.09</v>
      </c>
      <c r="J20" s="43">
        <f t="shared" si="1"/>
        <v>1</v>
      </c>
      <c r="K20" s="48">
        <f t="shared" si="2"/>
        <v>-274423.41800000001</v>
      </c>
      <c r="L20" s="41">
        <f t="shared" si="5"/>
        <v>-48.576846747095033</v>
      </c>
      <c r="M20" s="40">
        <f t="shared" si="4"/>
        <v>0</v>
      </c>
      <c r="N20" s="42">
        <f t="shared" si="3"/>
        <v>1</v>
      </c>
      <c r="O20" s="42">
        <f>'ม.ค.66'!N20</f>
        <v>0</v>
      </c>
      <c r="P20" s="55">
        <v>337148.93</v>
      </c>
      <c r="Q20" s="46">
        <v>8297834.0899999999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P5" sqref="P5:P20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3" t="s">
        <v>75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P1" s="54" t="s">
        <v>53</v>
      </c>
      <c r="Q1" s="38">
        <v>45027</v>
      </c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77</v>
      </c>
      <c r="O2" s="113" t="s">
        <v>78</v>
      </c>
      <c r="P2" s="113" t="s">
        <v>56</v>
      </c>
      <c r="Q2" s="109" t="s">
        <v>37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98"/>
      <c r="O3" s="113"/>
      <c r="P3" s="113"/>
      <c r="Q3" s="109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99"/>
      <c r="N4" s="98"/>
      <c r="O4" s="113"/>
      <c r="P4" s="113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73">
        <v>2.9</v>
      </c>
      <c r="E5" s="71">
        <v>2.61</v>
      </c>
      <c r="F5" s="43">
        <v>1.37</v>
      </c>
      <c r="G5" s="43">
        <f t="shared" ref="G5:G20" si="0">(IF(D5&lt;1.5,1,0))+(IF(E5&lt;1,1,0))+(IF(F5&lt;0.8,1,0))</f>
        <v>0</v>
      </c>
      <c r="H5" s="72">
        <v>443030501.67000002</v>
      </c>
      <c r="I5" s="72">
        <v>29778835.73</v>
      </c>
      <c r="J5" s="43">
        <f t="shared" ref="J5:J20" si="1">IF(I5&lt;0,1,0)+IF(H5&lt;0,1,0)</f>
        <v>0</v>
      </c>
      <c r="K5" s="45">
        <f t="shared" ref="K5:K20" si="2">SUM(I5/6)</f>
        <v>4963139.2883333331</v>
      </c>
      <c r="L5" s="41">
        <f>+H5/K5</f>
        <v>89.264168489370292</v>
      </c>
      <c r="M5" s="40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2">
        <f t="shared" ref="N5:N20" si="3">SUM(G5+J5+M5)</f>
        <v>0</v>
      </c>
      <c r="O5" s="42">
        <f>'ก.พ.66'!N5</f>
        <v>0</v>
      </c>
      <c r="P5" s="55">
        <v>48511731.939999998</v>
      </c>
      <c r="Q5" s="46">
        <v>87561182.980000004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71">
        <v>2.2599999999999998</v>
      </c>
      <c r="E6" s="71">
        <v>2.15</v>
      </c>
      <c r="F6" s="71">
        <v>1.49</v>
      </c>
      <c r="G6" s="43">
        <f t="shared" si="0"/>
        <v>0</v>
      </c>
      <c r="H6" s="72">
        <v>158600375.5</v>
      </c>
      <c r="I6" s="72">
        <v>21752876.27</v>
      </c>
      <c r="J6" s="43">
        <f>IF(I6&lt;0,1,0)+IF(H6&lt;0,1,0)</f>
        <v>0</v>
      </c>
      <c r="K6" s="45">
        <f t="shared" si="2"/>
        <v>3625479.3783333334</v>
      </c>
      <c r="L6" s="41">
        <f>+H6/K6</f>
        <v>43.74604264689269</v>
      </c>
      <c r="M6" s="43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2">
        <f>SUM(G6+J6+M6)</f>
        <v>0</v>
      </c>
      <c r="O6" s="42">
        <f>'ก.พ.66'!N6</f>
        <v>0</v>
      </c>
      <c r="P6" s="55">
        <v>40247908.859999999</v>
      </c>
      <c r="Q6" s="46">
        <v>61298421.310000002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71">
        <v>5.45</v>
      </c>
      <c r="E7" s="71">
        <v>5.22</v>
      </c>
      <c r="F7" s="71">
        <v>4.12</v>
      </c>
      <c r="G7" s="43">
        <f t="shared" si="0"/>
        <v>0</v>
      </c>
      <c r="H7" s="72">
        <v>87103108.310000002</v>
      </c>
      <c r="I7" s="51">
        <v>-211104.85</v>
      </c>
      <c r="J7" s="39">
        <f t="shared" si="1"/>
        <v>1</v>
      </c>
      <c r="K7" s="48">
        <f t="shared" si="2"/>
        <v>-35184.14166666667</v>
      </c>
      <c r="L7" s="41">
        <f t="shared" ref="L7:L20" si="5">+H7/K7</f>
        <v>-2475.6354477881487</v>
      </c>
      <c r="M7" s="40">
        <f t="shared" si="4"/>
        <v>0</v>
      </c>
      <c r="N7" s="42">
        <f t="shared" si="3"/>
        <v>1</v>
      </c>
      <c r="O7" s="42">
        <f>'ก.พ.66'!N7</f>
        <v>0</v>
      </c>
      <c r="P7" s="55">
        <v>634453.85</v>
      </c>
      <c r="Q7" s="46">
        <v>61074454.960000001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71">
        <v>17.37</v>
      </c>
      <c r="E8" s="71">
        <v>17.02</v>
      </c>
      <c r="F8" s="71">
        <v>16.37</v>
      </c>
      <c r="G8" s="43">
        <f t="shared" si="0"/>
        <v>0</v>
      </c>
      <c r="H8" s="72">
        <v>156433136.49000001</v>
      </c>
      <c r="I8" s="51">
        <v>-3858369.96</v>
      </c>
      <c r="J8" s="39">
        <f t="shared" si="1"/>
        <v>1</v>
      </c>
      <c r="K8" s="48">
        <f t="shared" si="2"/>
        <v>-643061.66</v>
      </c>
      <c r="L8" s="41">
        <f t="shared" si="5"/>
        <v>-243.26304337596491</v>
      </c>
      <c r="M8" s="40">
        <f t="shared" si="4"/>
        <v>0</v>
      </c>
      <c r="N8" s="42">
        <f t="shared" si="3"/>
        <v>1</v>
      </c>
      <c r="O8" s="42">
        <f>'ก.พ.66'!N8</f>
        <v>1</v>
      </c>
      <c r="P8" s="51">
        <v>-635913.09</v>
      </c>
      <c r="Q8" s="46">
        <v>146913140.03999999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71">
        <v>4.43</v>
      </c>
      <c r="E9" s="71">
        <v>4.1100000000000003</v>
      </c>
      <c r="F9" s="71">
        <v>3.48</v>
      </c>
      <c r="G9" s="43">
        <f t="shared" si="0"/>
        <v>0</v>
      </c>
      <c r="H9" s="72">
        <v>50138624.310000002</v>
      </c>
      <c r="I9" s="51">
        <v>-5942723.0700000003</v>
      </c>
      <c r="J9" s="39">
        <f t="shared" si="1"/>
        <v>1</v>
      </c>
      <c r="K9" s="48">
        <f t="shared" si="2"/>
        <v>-990453.84500000009</v>
      </c>
      <c r="L9" s="41">
        <f t="shared" si="5"/>
        <v>-50.621868513216782</v>
      </c>
      <c r="M9" s="40">
        <f t="shared" si="4"/>
        <v>0</v>
      </c>
      <c r="N9" s="42">
        <f t="shared" si="3"/>
        <v>1</v>
      </c>
      <c r="O9" s="42">
        <f>'ก.พ.66'!N9</f>
        <v>1</v>
      </c>
      <c r="P9" s="51">
        <v>-3578503.98</v>
      </c>
      <c r="Q9" s="46">
        <v>36243626.369999997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71">
        <v>1.94</v>
      </c>
      <c r="E10" s="73">
        <v>1.8</v>
      </c>
      <c r="F10" s="71">
        <v>1.45</v>
      </c>
      <c r="G10" s="43">
        <f t="shared" si="0"/>
        <v>0</v>
      </c>
      <c r="H10" s="72">
        <v>17331039.469999999</v>
      </c>
      <c r="I10" s="51">
        <v>-5343620.57</v>
      </c>
      <c r="J10" s="39">
        <f t="shared" si="1"/>
        <v>1</v>
      </c>
      <c r="K10" s="48">
        <f t="shared" si="2"/>
        <v>-890603.42833333334</v>
      </c>
      <c r="L10" s="41">
        <f t="shared" si="5"/>
        <v>-19.45988407256992</v>
      </c>
      <c r="M10" s="40">
        <f t="shared" si="4"/>
        <v>0</v>
      </c>
      <c r="N10" s="42">
        <f t="shared" si="3"/>
        <v>1</v>
      </c>
      <c r="O10" s="42">
        <f>'ก.พ.66'!N10</f>
        <v>1</v>
      </c>
      <c r="P10" s="51">
        <v>-4246790.79</v>
      </c>
      <c r="Q10" s="46">
        <v>8265322.7400000002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71">
        <v>6.41</v>
      </c>
      <c r="E11" s="71">
        <v>6.17</v>
      </c>
      <c r="F11" s="73">
        <v>5.75</v>
      </c>
      <c r="G11" s="43">
        <f t="shared" si="0"/>
        <v>0</v>
      </c>
      <c r="H11" s="72">
        <v>264934690.27000001</v>
      </c>
      <c r="I11" s="51">
        <v>-25269492.739999998</v>
      </c>
      <c r="J11" s="39">
        <f t="shared" si="1"/>
        <v>1</v>
      </c>
      <c r="K11" s="48">
        <f t="shared" si="2"/>
        <v>-4211582.1233333331</v>
      </c>
      <c r="L11" s="41">
        <f t="shared" si="5"/>
        <v>-62.906214935757362</v>
      </c>
      <c r="M11" s="40">
        <f t="shared" si="4"/>
        <v>0</v>
      </c>
      <c r="N11" s="42">
        <f t="shared" si="3"/>
        <v>1</v>
      </c>
      <c r="O11" s="42">
        <f>'ก.พ.66'!N11</f>
        <v>1</v>
      </c>
      <c r="P11" s="55">
        <v>12437493.289999999</v>
      </c>
      <c r="Q11" s="46">
        <v>230308722.59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73">
        <v>4.2</v>
      </c>
      <c r="E12" s="73">
        <v>3.84</v>
      </c>
      <c r="F12" s="71">
        <v>3.04</v>
      </c>
      <c r="G12" s="43">
        <f t="shared" si="0"/>
        <v>0</v>
      </c>
      <c r="H12" s="72">
        <v>49490694.649999999</v>
      </c>
      <c r="I12" s="72">
        <v>4673500.3099999996</v>
      </c>
      <c r="J12" s="43">
        <f t="shared" si="1"/>
        <v>0</v>
      </c>
      <c r="K12" s="45">
        <f t="shared" si="2"/>
        <v>778916.71833333327</v>
      </c>
      <c r="L12" s="41">
        <f t="shared" si="5"/>
        <v>63.537851332677029</v>
      </c>
      <c r="M12" s="40">
        <f t="shared" si="4"/>
        <v>0</v>
      </c>
      <c r="N12" s="42">
        <f t="shared" si="3"/>
        <v>0</v>
      </c>
      <c r="O12" s="42">
        <f>'ก.พ.66'!N12</f>
        <v>0</v>
      </c>
      <c r="P12" s="55">
        <v>5519004.3099999996</v>
      </c>
      <c r="Q12" s="46">
        <v>31520068.16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71">
        <v>6.12</v>
      </c>
      <c r="E13" s="71">
        <v>5.93</v>
      </c>
      <c r="F13" s="71">
        <v>5.23</v>
      </c>
      <c r="G13" s="43">
        <f t="shared" si="0"/>
        <v>0</v>
      </c>
      <c r="H13" s="72">
        <v>87995138.810000002</v>
      </c>
      <c r="I13" s="51">
        <v>-6555385.6100000003</v>
      </c>
      <c r="J13" s="39">
        <f t="shared" si="1"/>
        <v>1</v>
      </c>
      <c r="K13" s="48">
        <f t="shared" si="2"/>
        <v>-1092564.2683333333</v>
      </c>
      <c r="L13" s="41">
        <f t="shared" si="5"/>
        <v>-80.540011567679542</v>
      </c>
      <c r="M13" s="40">
        <f t="shared" si="4"/>
        <v>0</v>
      </c>
      <c r="N13" s="42">
        <f t="shared" si="3"/>
        <v>1</v>
      </c>
      <c r="O13" s="42">
        <f>'ก.พ.66'!N13</f>
        <v>1</v>
      </c>
      <c r="P13" s="51">
        <v>-4595093.18</v>
      </c>
      <c r="Q13" s="46">
        <v>72529032.700000003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71">
        <v>6.97</v>
      </c>
      <c r="E14" s="71">
        <v>6.68</v>
      </c>
      <c r="F14" s="73">
        <v>5.6</v>
      </c>
      <c r="G14" s="43">
        <f t="shared" si="0"/>
        <v>0</v>
      </c>
      <c r="H14" s="72">
        <v>77409673.549999997</v>
      </c>
      <c r="I14" s="72">
        <v>5383788.3099999996</v>
      </c>
      <c r="J14" s="43">
        <f t="shared" si="1"/>
        <v>0</v>
      </c>
      <c r="K14" s="45">
        <f t="shared" si="2"/>
        <v>897298.05166666664</v>
      </c>
      <c r="L14" s="41">
        <f t="shared" si="5"/>
        <v>86.269744380049744</v>
      </c>
      <c r="M14" s="40">
        <f t="shared" si="4"/>
        <v>0</v>
      </c>
      <c r="N14" s="42">
        <f t="shared" si="3"/>
        <v>0</v>
      </c>
      <c r="O14" s="42">
        <f>'ก.พ.66'!N14</f>
        <v>0</v>
      </c>
      <c r="P14" s="55">
        <v>8321103.9100000001</v>
      </c>
      <c r="Q14" s="46">
        <v>59067154.159999996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71">
        <v>7.87</v>
      </c>
      <c r="E15" s="71">
        <v>7.41</v>
      </c>
      <c r="F15" s="73">
        <v>6.59</v>
      </c>
      <c r="G15" s="43">
        <f t="shared" si="0"/>
        <v>0</v>
      </c>
      <c r="H15" s="72">
        <v>74745592.319999993</v>
      </c>
      <c r="I15" s="51">
        <v>-1191253.8899999999</v>
      </c>
      <c r="J15" s="39">
        <f t="shared" si="1"/>
        <v>1</v>
      </c>
      <c r="K15" s="48">
        <f t="shared" si="2"/>
        <v>-198542.31499999997</v>
      </c>
      <c r="L15" s="41">
        <f t="shared" si="5"/>
        <v>-376.47184843190735</v>
      </c>
      <c r="M15" s="40">
        <f t="shared" si="4"/>
        <v>0</v>
      </c>
      <c r="N15" s="42">
        <f t="shared" si="3"/>
        <v>1</v>
      </c>
      <c r="O15" s="42">
        <f>'ก.พ.66'!N15</f>
        <v>0</v>
      </c>
      <c r="P15" s="55">
        <v>1677509.62</v>
      </c>
      <c r="Q15" s="46">
        <v>60391473.75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71">
        <v>5.86</v>
      </c>
      <c r="E16" s="71">
        <v>5.63</v>
      </c>
      <c r="F16" s="71">
        <v>4.66</v>
      </c>
      <c r="G16" s="43">
        <f t="shared" si="0"/>
        <v>0</v>
      </c>
      <c r="H16" s="72">
        <v>175144522.24000001</v>
      </c>
      <c r="I16" s="72">
        <v>14911960.369999999</v>
      </c>
      <c r="J16" s="43">
        <f t="shared" si="1"/>
        <v>0</v>
      </c>
      <c r="K16" s="45">
        <f t="shared" si="2"/>
        <v>2485326.728333333</v>
      </c>
      <c r="L16" s="41">
        <f t="shared" si="5"/>
        <v>70.471427455919411</v>
      </c>
      <c r="M16" s="40">
        <f t="shared" si="4"/>
        <v>0</v>
      </c>
      <c r="N16" s="42">
        <f t="shared" si="3"/>
        <v>0</v>
      </c>
      <c r="O16" s="42">
        <f>'ก.พ.66'!N16</f>
        <v>0</v>
      </c>
      <c r="P16" s="55">
        <v>21457122.129999999</v>
      </c>
      <c r="Q16" s="46">
        <v>132065034.91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73">
        <v>4.01</v>
      </c>
      <c r="E17" s="71">
        <v>3.84</v>
      </c>
      <c r="F17" s="71">
        <v>3.61</v>
      </c>
      <c r="G17" s="43">
        <f t="shared" si="0"/>
        <v>0</v>
      </c>
      <c r="H17" s="72">
        <v>26662638.27</v>
      </c>
      <c r="I17" s="51">
        <v>-1222018.3700000001</v>
      </c>
      <c r="J17" s="39">
        <f t="shared" si="1"/>
        <v>1</v>
      </c>
      <c r="K17" s="48">
        <f t="shared" si="2"/>
        <v>-203669.72833333336</v>
      </c>
      <c r="L17" s="41">
        <f t="shared" si="5"/>
        <v>-130.91114957625391</v>
      </c>
      <c r="M17" s="40">
        <f t="shared" si="4"/>
        <v>0</v>
      </c>
      <c r="N17" s="42">
        <f t="shared" si="3"/>
        <v>1</v>
      </c>
      <c r="O17" s="42">
        <f>'ก.พ.66'!N17</f>
        <v>0</v>
      </c>
      <c r="P17" s="51">
        <v>-305613.40999999997</v>
      </c>
      <c r="Q17" s="46">
        <v>23062922.260000002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71">
        <v>12.15</v>
      </c>
      <c r="E18" s="71">
        <v>12.02</v>
      </c>
      <c r="F18" s="71">
        <v>11.24</v>
      </c>
      <c r="G18" s="43">
        <f t="shared" si="0"/>
        <v>0</v>
      </c>
      <c r="H18" s="72">
        <v>222528227.58000001</v>
      </c>
      <c r="I18" s="51">
        <v>-3134249.73</v>
      </c>
      <c r="J18" s="39">
        <f t="shared" si="1"/>
        <v>1</v>
      </c>
      <c r="K18" s="48">
        <f t="shared" si="2"/>
        <v>-522374.95500000002</v>
      </c>
      <c r="L18" s="41">
        <f t="shared" si="5"/>
        <v>-425.99329361033398</v>
      </c>
      <c r="M18" s="40">
        <f t="shared" si="4"/>
        <v>0</v>
      </c>
      <c r="N18" s="42">
        <f t="shared" si="3"/>
        <v>1</v>
      </c>
      <c r="O18" s="42">
        <f>'ก.พ.66'!N18</f>
        <v>0</v>
      </c>
      <c r="P18" s="51">
        <v>-43485.52</v>
      </c>
      <c r="Q18" s="46">
        <v>204256696.03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71">
        <v>2.42</v>
      </c>
      <c r="E19" s="71">
        <v>2.19</v>
      </c>
      <c r="F19" s="73">
        <v>1.8</v>
      </c>
      <c r="G19" s="43">
        <f t="shared" si="0"/>
        <v>0</v>
      </c>
      <c r="H19" s="72">
        <v>12624204.539999999</v>
      </c>
      <c r="I19" s="51">
        <v>-7144785.1200000001</v>
      </c>
      <c r="J19" s="39">
        <f t="shared" si="1"/>
        <v>1</v>
      </c>
      <c r="K19" s="48">
        <f t="shared" si="2"/>
        <v>-1190797.52</v>
      </c>
      <c r="L19" s="41">
        <f t="shared" si="5"/>
        <v>-10.60147029866169</v>
      </c>
      <c r="M19" s="40">
        <f t="shared" si="4"/>
        <v>0</v>
      </c>
      <c r="N19" s="42">
        <f t="shared" si="3"/>
        <v>1</v>
      </c>
      <c r="O19" s="42">
        <f>'ก.พ.66'!N19</f>
        <v>1</v>
      </c>
      <c r="P19" s="51">
        <v>-5398135.5099999998</v>
      </c>
      <c r="Q19" s="46">
        <v>7083634.0199999996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71">
        <v>3.25</v>
      </c>
      <c r="E20" s="71">
        <v>2.95</v>
      </c>
      <c r="F20" s="71">
        <v>2.2400000000000002</v>
      </c>
      <c r="G20" s="43">
        <f t="shared" si="0"/>
        <v>0</v>
      </c>
      <c r="H20" s="72">
        <v>11976851</v>
      </c>
      <c r="I20" s="51">
        <v>-2783089.47</v>
      </c>
      <c r="J20" s="39">
        <f t="shared" si="1"/>
        <v>1</v>
      </c>
      <c r="K20" s="48">
        <f t="shared" si="2"/>
        <v>-463848.24500000005</v>
      </c>
      <c r="L20" s="41">
        <f t="shared" si="5"/>
        <v>-25.820623725761855</v>
      </c>
      <c r="M20" s="40">
        <f t="shared" si="4"/>
        <v>0</v>
      </c>
      <c r="N20" s="42">
        <f t="shared" si="3"/>
        <v>1</v>
      </c>
      <c r="O20" s="42">
        <f>'ก.พ.66'!N20</f>
        <v>1</v>
      </c>
      <c r="P20" s="51">
        <v>-700612.29</v>
      </c>
      <c r="Q20" s="46">
        <v>6576251.79</v>
      </c>
      <c r="S20" s="8"/>
      <c r="V20" s="9"/>
      <c r="W20" s="10"/>
      <c r="X20" s="10"/>
      <c r="Y20" s="9"/>
    </row>
    <row r="21" spans="1:25" ht="30.75" customHeight="1" thickBot="1">
      <c r="C21" s="11" t="s">
        <v>155</v>
      </c>
      <c r="D21" s="11"/>
      <c r="E21" s="11"/>
      <c r="F21" s="11"/>
      <c r="G21" s="11"/>
      <c r="H21" s="91">
        <f>SUM(H5:H20)</f>
        <v>1916149018.9799998</v>
      </c>
      <c r="I21" s="91">
        <f>SUM(I5:I20)</f>
        <v>13844867.609999994</v>
      </c>
      <c r="J21" s="11"/>
      <c r="K21" s="11"/>
      <c r="L21" s="12"/>
      <c r="M21" s="37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91">
        <f>SUM(P5:P20)</f>
        <v>119302180.13999997</v>
      </c>
      <c r="Q21" s="91">
        <f>SUM(Q5:Q20)</f>
        <v>1228217138.77</v>
      </c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abSelected="1" topLeftCell="B1" zoomScale="80" zoomScaleNormal="8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P16" sqref="P16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3" t="s">
        <v>76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P1" s="54" t="s">
        <v>53</v>
      </c>
      <c r="Q1" s="38">
        <v>45061</v>
      </c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79</v>
      </c>
      <c r="O2" s="113" t="s">
        <v>80</v>
      </c>
      <c r="P2" s="113" t="s">
        <v>56</v>
      </c>
      <c r="Q2" s="109" t="s">
        <v>61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98"/>
      <c r="O3" s="113"/>
      <c r="P3" s="113"/>
      <c r="Q3" s="109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99"/>
      <c r="N4" s="98"/>
      <c r="O4" s="113"/>
      <c r="P4" s="113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71">
        <v>2.85</v>
      </c>
      <c r="E5" s="71">
        <v>2.54</v>
      </c>
      <c r="F5" s="73">
        <v>1.36</v>
      </c>
      <c r="G5" s="43">
        <f t="shared" ref="G5:G20" si="0">(IF(D5&lt;1.5,1,0))+(IF(E5&lt;1,1,0))+(IF(F5&lt;0.8,1,0))</f>
        <v>0</v>
      </c>
      <c r="H5" s="72">
        <v>427041784.02999997</v>
      </c>
      <c r="I5" s="72">
        <v>10609487.939999999</v>
      </c>
      <c r="J5" s="43">
        <f t="shared" ref="J5:J20" si="1">IF(I5&lt;0,1,0)+IF(H5&lt;0,1,0)</f>
        <v>0</v>
      </c>
      <c r="K5" s="45">
        <f>SUM(I5/7)</f>
        <v>1515641.1342857142</v>
      </c>
      <c r="L5" s="41">
        <f>+H5/K5</f>
        <v>281.75652822411331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2">
        <f t="shared" ref="N5:N20" si="2">SUM(G5+J5+M5)</f>
        <v>0</v>
      </c>
      <c r="O5" s="42">
        <f>'มี.ค.66'!N5</f>
        <v>0</v>
      </c>
      <c r="P5" s="55">
        <v>36517567.340000004</v>
      </c>
      <c r="Q5" s="72">
        <v>82179581.150000006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73">
        <v>2.2599999999999998</v>
      </c>
      <c r="E6" s="73">
        <v>2.15</v>
      </c>
      <c r="F6" s="71">
        <v>1.51</v>
      </c>
      <c r="G6" s="43">
        <f t="shared" si="0"/>
        <v>0</v>
      </c>
      <c r="H6" s="72">
        <v>157778927.72</v>
      </c>
      <c r="I6" s="72">
        <v>17130848.940000001</v>
      </c>
      <c r="J6" s="43">
        <f>IF(I6&lt;0,1,0)+IF(H6&lt;0,1,0)</f>
        <v>0</v>
      </c>
      <c r="K6" s="45">
        <f>SUM(I6/7)</f>
        <v>2447264.1342857145</v>
      </c>
      <c r="L6" s="41">
        <f>+H6/K6</f>
        <v>64.471556424803779</v>
      </c>
      <c r="M6" s="43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2">
        <f>SUM(G6+J6+M6)</f>
        <v>0</v>
      </c>
      <c r="O6" s="42">
        <f>'มี.ค.66'!N6</f>
        <v>0</v>
      </c>
      <c r="P6" s="55">
        <v>40639510.060000002</v>
      </c>
      <c r="Q6" s="72">
        <v>64174176.899999999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71">
        <v>5.35</v>
      </c>
      <c r="E7" s="73">
        <v>5.15</v>
      </c>
      <c r="F7" s="71">
        <v>4.12</v>
      </c>
      <c r="G7" s="43">
        <f t="shared" si="0"/>
        <v>0</v>
      </c>
      <c r="H7" s="72">
        <v>84728796.769999996</v>
      </c>
      <c r="I7" s="51">
        <v>-2664565.06</v>
      </c>
      <c r="J7" s="39">
        <f t="shared" si="1"/>
        <v>1</v>
      </c>
      <c r="K7" s="48">
        <f>SUM(I7/7)</f>
        <v>-380652.15142857144</v>
      </c>
      <c r="L7" s="41">
        <f t="shared" ref="L7:L20" si="4">+H7/K7</f>
        <v>-222.58851408567219</v>
      </c>
      <c r="M7" s="43">
        <f t="shared" si="3"/>
        <v>0</v>
      </c>
      <c r="N7" s="137">
        <f t="shared" si="2"/>
        <v>1</v>
      </c>
      <c r="O7" s="42">
        <f>'มี.ค.66'!N7</f>
        <v>1</v>
      </c>
      <c r="P7" s="51">
        <v>-1529615.98</v>
      </c>
      <c r="Q7" s="72">
        <v>60882048.600000001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71">
        <v>18.190000000000001</v>
      </c>
      <c r="E8" s="71">
        <v>17.86</v>
      </c>
      <c r="F8" s="71">
        <v>17.260000000000002</v>
      </c>
      <c r="G8" s="43">
        <f t="shared" si="0"/>
        <v>0</v>
      </c>
      <c r="H8" s="72">
        <v>155633042.75</v>
      </c>
      <c r="I8" s="51">
        <v>-5398808.7999999998</v>
      </c>
      <c r="J8" s="39">
        <f t="shared" si="1"/>
        <v>1</v>
      </c>
      <c r="K8" s="48">
        <f t="shared" ref="K8:K19" si="5">SUM(I8/7)</f>
        <v>-771258.4</v>
      </c>
      <c r="L8" s="41">
        <f t="shared" si="4"/>
        <v>-201.79105050914194</v>
      </c>
      <c r="M8" s="43">
        <f t="shared" si="3"/>
        <v>0</v>
      </c>
      <c r="N8" s="137">
        <f t="shared" si="2"/>
        <v>1</v>
      </c>
      <c r="O8" s="42">
        <f>'มี.ค.66'!N8</f>
        <v>1</v>
      </c>
      <c r="P8" s="51">
        <v>-1489169.79</v>
      </c>
      <c r="Q8" s="72">
        <v>147041644.06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71">
        <v>4.57</v>
      </c>
      <c r="E9" s="71">
        <v>4.26</v>
      </c>
      <c r="F9" s="71">
        <v>3.64</v>
      </c>
      <c r="G9" s="43">
        <f t="shared" si="0"/>
        <v>0</v>
      </c>
      <c r="H9" s="72">
        <v>48458404.369999997</v>
      </c>
      <c r="I9" s="51">
        <v>-8064348.9100000001</v>
      </c>
      <c r="J9" s="39">
        <f t="shared" si="1"/>
        <v>1</v>
      </c>
      <c r="K9" s="48">
        <f t="shared" si="5"/>
        <v>-1152049.8442857142</v>
      </c>
      <c r="L9" s="41">
        <f t="shared" si="4"/>
        <v>-42.062767171367341</v>
      </c>
      <c r="M9" s="43">
        <f t="shared" si="3"/>
        <v>0</v>
      </c>
      <c r="N9" s="137">
        <f t="shared" si="2"/>
        <v>1</v>
      </c>
      <c r="O9" s="42">
        <f>'มี.ค.66'!N9</f>
        <v>1</v>
      </c>
      <c r="P9" s="51">
        <v>-4990530.59</v>
      </c>
      <c r="Q9" s="72">
        <v>35819802.380000003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71">
        <v>2.13</v>
      </c>
      <c r="E10" s="73">
        <v>1.96</v>
      </c>
      <c r="F10" s="71">
        <v>1.52</v>
      </c>
      <c r="G10" s="43">
        <f t="shared" si="0"/>
        <v>0</v>
      </c>
      <c r="H10" s="72">
        <v>17672047.129999999</v>
      </c>
      <c r="I10" s="51">
        <v>-6311499.75</v>
      </c>
      <c r="J10" s="39">
        <f t="shared" si="1"/>
        <v>1</v>
      </c>
      <c r="K10" s="48">
        <f t="shared" si="5"/>
        <v>-901642.82142857148</v>
      </c>
      <c r="L10" s="41">
        <f t="shared" si="4"/>
        <v>-19.599831230287222</v>
      </c>
      <c r="M10" s="43">
        <f t="shared" si="3"/>
        <v>0</v>
      </c>
      <c r="N10" s="137">
        <f t="shared" si="2"/>
        <v>1</v>
      </c>
      <c r="O10" s="42">
        <f>'มี.ค.66'!N10</f>
        <v>1</v>
      </c>
      <c r="P10" s="51">
        <v>-4968507.12</v>
      </c>
      <c r="Q10" s="72">
        <v>8140909.3799999999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73">
        <v>6</v>
      </c>
      <c r="E11" s="71">
        <v>5.76</v>
      </c>
      <c r="F11" s="71">
        <v>5.36</v>
      </c>
      <c r="G11" s="43">
        <f t="shared" si="0"/>
        <v>0</v>
      </c>
      <c r="H11" s="72">
        <v>261928727.11000001</v>
      </c>
      <c r="I11" s="51">
        <v>-36782022.920000002</v>
      </c>
      <c r="J11" s="39">
        <f t="shared" si="1"/>
        <v>1</v>
      </c>
      <c r="K11" s="48">
        <f t="shared" si="5"/>
        <v>-5254574.7028571432</v>
      </c>
      <c r="L11" s="41">
        <f t="shared" si="4"/>
        <v>-49.847750183773741</v>
      </c>
      <c r="M11" s="43">
        <f t="shared" si="3"/>
        <v>0</v>
      </c>
      <c r="N11" s="137">
        <f t="shared" si="2"/>
        <v>1</v>
      </c>
      <c r="O11" s="42">
        <f>'มี.ค.66'!N11</f>
        <v>1</v>
      </c>
      <c r="P11" s="55">
        <v>8667051.2899999991</v>
      </c>
      <c r="Q11" s="72">
        <v>226138177.78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71">
        <v>4.42</v>
      </c>
      <c r="E12" s="71">
        <v>4.04</v>
      </c>
      <c r="F12" s="71">
        <v>3.16</v>
      </c>
      <c r="G12" s="43">
        <f t="shared" si="0"/>
        <v>0</v>
      </c>
      <c r="H12" s="72">
        <v>51095977.43</v>
      </c>
      <c r="I12" s="72">
        <v>3384647.3</v>
      </c>
      <c r="J12" s="43">
        <f t="shared" si="1"/>
        <v>0</v>
      </c>
      <c r="K12" s="45">
        <f t="shared" si="5"/>
        <v>483521.04285714281</v>
      </c>
      <c r="L12" s="41">
        <f t="shared" si="4"/>
        <v>105.67477503785993</v>
      </c>
      <c r="M12" s="43">
        <f t="shared" si="3"/>
        <v>0</v>
      </c>
      <c r="N12" s="42">
        <f t="shared" si="2"/>
        <v>0</v>
      </c>
      <c r="O12" s="42">
        <f>'มี.ค.66'!N12</f>
        <v>0</v>
      </c>
      <c r="P12" s="55">
        <v>4519994.46</v>
      </c>
      <c r="Q12" s="72">
        <v>32029974.25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71">
        <v>6.56</v>
      </c>
      <c r="E13" s="71">
        <v>6.34</v>
      </c>
      <c r="F13" s="71">
        <v>5.59</v>
      </c>
      <c r="G13" s="43">
        <f t="shared" si="0"/>
        <v>0</v>
      </c>
      <c r="H13" s="72">
        <v>84151960.090000004</v>
      </c>
      <c r="I13" s="51">
        <v>-10661671.76</v>
      </c>
      <c r="J13" s="39">
        <f t="shared" si="1"/>
        <v>1</v>
      </c>
      <c r="K13" s="48">
        <f t="shared" si="5"/>
        <v>-1523095.9657142856</v>
      </c>
      <c r="L13" s="41">
        <f t="shared" si="4"/>
        <v>-55.250596143845272</v>
      </c>
      <c r="M13" s="43">
        <f t="shared" si="3"/>
        <v>0</v>
      </c>
      <c r="N13" s="137">
        <f t="shared" si="2"/>
        <v>1</v>
      </c>
      <c r="O13" s="42">
        <f>'มี.ค.66'!N13</f>
        <v>1</v>
      </c>
      <c r="P13" s="51">
        <v>-8276475.0700000003</v>
      </c>
      <c r="Q13" s="72">
        <v>69311586.099999994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71">
        <v>6.35</v>
      </c>
      <c r="E14" s="73">
        <v>6.06</v>
      </c>
      <c r="F14" s="71">
        <v>5.16</v>
      </c>
      <c r="G14" s="43">
        <f t="shared" si="0"/>
        <v>0</v>
      </c>
      <c r="H14" s="72">
        <v>73369555.150000006</v>
      </c>
      <c r="I14" s="72">
        <v>2576840.33</v>
      </c>
      <c r="J14" s="43">
        <f t="shared" si="1"/>
        <v>0</v>
      </c>
      <c r="K14" s="45">
        <f t="shared" si="5"/>
        <v>368120.04714285716</v>
      </c>
      <c r="L14" s="41">
        <f t="shared" si="4"/>
        <v>199.30877364450438</v>
      </c>
      <c r="M14" s="43">
        <f t="shared" si="3"/>
        <v>0</v>
      </c>
      <c r="N14" s="42">
        <f t="shared" si="2"/>
        <v>0</v>
      </c>
      <c r="O14" s="42">
        <f>'มี.ค.66'!N14</f>
        <v>0</v>
      </c>
      <c r="P14" s="55">
        <v>5832595.5099999998</v>
      </c>
      <c r="Q14" s="72">
        <v>57030872.259999998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71">
        <v>7.87</v>
      </c>
      <c r="E15" s="71">
        <v>7.43</v>
      </c>
      <c r="F15" s="71">
        <v>6.61</v>
      </c>
      <c r="G15" s="43">
        <f t="shared" si="0"/>
        <v>0</v>
      </c>
      <c r="H15" s="72">
        <v>72001728.579999998</v>
      </c>
      <c r="I15" s="51">
        <v>-4003294.95</v>
      </c>
      <c r="J15" s="39">
        <f t="shared" si="1"/>
        <v>1</v>
      </c>
      <c r="K15" s="48">
        <f t="shared" si="5"/>
        <v>-571899.27857142861</v>
      </c>
      <c r="L15" s="41">
        <f t="shared" si="4"/>
        <v>-125.899317026341</v>
      </c>
      <c r="M15" s="43">
        <f t="shared" si="3"/>
        <v>0</v>
      </c>
      <c r="N15" s="137">
        <f t="shared" si="2"/>
        <v>1</v>
      </c>
      <c r="O15" s="42">
        <f>'มี.ค.66'!N15</f>
        <v>1</v>
      </c>
      <c r="P15" s="51">
        <v>-584146.31000000006</v>
      </c>
      <c r="Q15" s="72">
        <v>58796808.229999997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71">
        <v>5.08</v>
      </c>
      <c r="E16" s="71">
        <v>4.87</v>
      </c>
      <c r="F16" s="71">
        <v>3.99</v>
      </c>
      <c r="G16" s="43">
        <f t="shared" si="0"/>
        <v>0</v>
      </c>
      <c r="H16" s="72">
        <v>163842979.05000001</v>
      </c>
      <c r="I16" s="51">
        <v>-5682048.2199999997</v>
      </c>
      <c r="J16" s="39">
        <f t="shared" si="1"/>
        <v>1</v>
      </c>
      <c r="K16" s="48">
        <f t="shared" si="5"/>
        <v>-811721.17428571428</v>
      </c>
      <c r="L16" s="41">
        <f t="shared" si="4"/>
        <v>-201.8463780918072</v>
      </c>
      <c r="M16" s="43">
        <f t="shared" si="3"/>
        <v>0</v>
      </c>
      <c r="N16" s="137">
        <f t="shared" si="2"/>
        <v>1</v>
      </c>
      <c r="O16" s="42">
        <f>'มี.ค.66'!N16</f>
        <v>0</v>
      </c>
      <c r="P16" s="55">
        <v>2618805.17</v>
      </c>
      <c r="Q16" s="72">
        <v>120202846.5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73">
        <v>4.0999999999999996</v>
      </c>
      <c r="E17" s="71">
        <v>3.9</v>
      </c>
      <c r="F17" s="71">
        <v>3.62</v>
      </c>
      <c r="G17" s="43">
        <f t="shared" si="0"/>
        <v>0</v>
      </c>
      <c r="H17" s="72">
        <v>25227356.309999999</v>
      </c>
      <c r="I17" s="51">
        <v>-1624109.42</v>
      </c>
      <c r="J17" s="39">
        <f t="shared" si="1"/>
        <v>1</v>
      </c>
      <c r="K17" s="48">
        <f t="shared" si="5"/>
        <v>-232015.63142857142</v>
      </c>
      <c r="L17" s="41">
        <f t="shared" si="4"/>
        <v>-108.73127881371441</v>
      </c>
      <c r="M17" s="43">
        <f t="shared" si="3"/>
        <v>0</v>
      </c>
      <c r="N17" s="137">
        <f t="shared" si="2"/>
        <v>1</v>
      </c>
      <c r="O17" s="42">
        <f>'มี.ค.66'!N17</f>
        <v>1</v>
      </c>
      <c r="P17" s="51">
        <v>-359053.37</v>
      </c>
      <c r="Q17" s="72">
        <v>21383505.059999999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71">
        <v>15.98</v>
      </c>
      <c r="E18" s="71">
        <v>15.81</v>
      </c>
      <c r="F18" s="71">
        <v>14.82</v>
      </c>
      <c r="G18" s="43">
        <f t="shared" si="0"/>
        <v>0</v>
      </c>
      <c r="H18" s="72">
        <v>219924182.63</v>
      </c>
      <c r="I18" s="51">
        <v>-6801229.2999999998</v>
      </c>
      <c r="J18" s="39">
        <f t="shared" si="1"/>
        <v>1</v>
      </c>
      <c r="K18" s="48">
        <f t="shared" si="5"/>
        <v>-971604.1857142857</v>
      </c>
      <c r="L18" s="41">
        <f t="shared" si="4"/>
        <v>-226.35162122970917</v>
      </c>
      <c r="M18" s="43">
        <f t="shared" si="3"/>
        <v>0</v>
      </c>
      <c r="N18" s="137">
        <f t="shared" si="2"/>
        <v>1</v>
      </c>
      <c r="O18" s="42">
        <f>'มี.ค.66'!N18</f>
        <v>1</v>
      </c>
      <c r="P18" s="51">
        <v>-3177795.67</v>
      </c>
      <c r="Q18" s="72">
        <v>202843933.52000001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71">
        <v>2.21</v>
      </c>
      <c r="E19" s="71">
        <v>1.96</v>
      </c>
      <c r="F19" s="73">
        <v>1.5</v>
      </c>
      <c r="G19" s="43">
        <f t="shared" si="0"/>
        <v>0</v>
      </c>
      <c r="H19" s="72">
        <v>10777308.08</v>
      </c>
      <c r="I19" s="51">
        <v>-8269620.8300000001</v>
      </c>
      <c r="J19" s="39">
        <f t="shared" si="1"/>
        <v>1</v>
      </c>
      <c r="K19" s="48">
        <f t="shared" si="5"/>
        <v>-1181374.4042857143</v>
      </c>
      <c r="L19" s="41">
        <f t="shared" si="4"/>
        <v>-9.1226862888706357</v>
      </c>
      <c r="M19" s="43">
        <f t="shared" si="3"/>
        <v>0</v>
      </c>
      <c r="N19" s="137">
        <f t="shared" si="2"/>
        <v>1</v>
      </c>
      <c r="O19" s="42">
        <f>'มี.ค.66'!N19</f>
        <v>1</v>
      </c>
      <c r="P19" s="51">
        <v>-6190059.6200000001</v>
      </c>
      <c r="Q19" s="72">
        <v>4434940.8600000003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71">
        <v>3.13</v>
      </c>
      <c r="E20" s="71">
        <v>2.84</v>
      </c>
      <c r="F20" s="71">
        <v>2.0699999999999998</v>
      </c>
      <c r="G20" s="43">
        <f t="shared" si="0"/>
        <v>0</v>
      </c>
      <c r="H20" s="72">
        <v>10516144.289999999</v>
      </c>
      <c r="I20" s="51">
        <v>-4544529.95</v>
      </c>
      <c r="J20" s="39">
        <f t="shared" si="1"/>
        <v>1</v>
      </c>
      <c r="K20" s="48">
        <f>SUM(I20/7)</f>
        <v>-649218.5642857143</v>
      </c>
      <c r="L20" s="41">
        <f t="shared" si="4"/>
        <v>-16.198157089931819</v>
      </c>
      <c r="M20" s="43">
        <f t="shared" si="3"/>
        <v>0</v>
      </c>
      <c r="N20" s="137">
        <f t="shared" si="2"/>
        <v>1</v>
      </c>
      <c r="O20" s="42">
        <f>'มี.ค.66'!N20</f>
        <v>1</v>
      </c>
      <c r="P20" s="51">
        <v>-2085002.12</v>
      </c>
      <c r="Q20" s="72">
        <v>5263894.95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3" t="s">
        <v>76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P1" s="54" t="s">
        <v>53</v>
      </c>
      <c r="Q1" s="53"/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81</v>
      </c>
      <c r="O2" s="113" t="s">
        <v>82</v>
      </c>
      <c r="P2" s="113" t="s">
        <v>56</v>
      </c>
      <c r="Q2" s="109" t="s">
        <v>37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98"/>
      <c r="O3" s="113"/>
      <c r="P3" s="113"/>
      <c r="Q3" s="109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99"/>
      <c r="N4" s="98"/>
      <c r="O4" s="113"/>
      <c r="P4" s="113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71"/>
      <c r="E5" s="71"/>
      <c r="F5" s="73"/>
      <c r="G5" s="43">
        <f t="shared" ref="G5:G20" si="0">(IF(D5&lt;1.5,1,0))+(IF(E5&lt;1,1,0))+(IF(F5&lt;0.8,1,0))</f>
        <v>3</v>
      </c>
      <c r="H5" s="72"/>
      <c r="I5" s="72"/>
      <c r="J5" s="43">
        <f t="shared" ref="J5:J20" si="1">IF(I5&lt;0,1,0)+IF(H5&lt;0,1,0)</f>
        <v>0</v>
      </c>
      <c r="K5" s="45">
        <f>SUM(I5/8)</f>
        <v>0</v>
      </c>
      <c r="L5" s="41" t="e">
        <f>+H5/K5</f>
        <v>#DIV/0!</v>
      </c>
      <c r="M5" s="40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2">
        <f t="shared" ref="N5:N20" si="2">SUM(G5+J5+M5)</f>
        <v>3</v>
      </c>
      <c r="O5" s="42">
        <f>'เม.ย.66'!N5</f>
        <v>0</v>
      </c>
      <c r="P5" s="55"/>
      <c r="Q5" s="72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71"/>
      <c r="E6" s="71"/>
      <c r="F6" s="71"/>
      <c r="G6" s="43">
        <f t="shared" si="0"/>
        <v>3</v>
      </c>
      <c r="H6" s="72"/>
      <c r="I6" s="72"/>
      <c r="J6" s="43">
        <f>IF(I6&lt;0,1,0)+IF(H6&lt;0,1,0)</f>
        <v>0</v>
      </c>
      <c r="K6" s="45">
        <f t="shared" ref="K6:K20" si="3">SUM(I6/8)</f>
        <v>0</v>
      </c>
      <c r="L6" s="41" t="e">
        <f>+H6/K6</f>
        <v>#DIV/0!</v>
      </c>
      <c r="M6" s="4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2">
        <f>SUM(G6+J6+M6)</f>
        <v>3</v>
      </c>
      <c r="O6" s="42">
        <f>'เม.ย.66'!N6</f>
        <v>0</v>
      </c>
      <c r="P6" s="55"/>
      <c r="Q6" s="72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71"/>
      <c r="E7" s="71"/>
      <c r="F7" s="71"/>
      <c r="G7" s="43">
        <f t="shared" si="0"/>
        <v>3</v>
      </c>
      <c r="H7" s="72"/>
      <c r="I7" s="72"/>
      <c r="J7" s="43">
        <f t="shared" si="1"/>
        <v>0</v>
      </c>
      <c r="K7" s="45">
        <f t="shared" si="3"/>
        <v>0</v>
      </c>
      <c r="L7" s="41" t="e">
        <f t="shared" ref="L7:L20" si="5">+H7/K7</f>
        <v>#DIV/0!</v>
      </c>
      <c r="M7" s="40" t="b">
        <f t="shared" si="4"/>
        <v>0</v>
      </c>
      <c r="N7" s="42">
        <f t="shared" si="2"/>
        <v>3</v>
      </c>
      <c r="O7" s="42">
        <f>'เม.ย.66'!N7</f>
        <v>1</v>
      </c>
      <c r="P7" s="55"/>
      <c r="Q7" s="72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71"/>
      <c r="E8" s="71"/>
      <c r="F8" s="71"/>
      <c r="G8" s="43">
        <f t="shared" si="0"/>
        <v>3</v>
      </c>
      <c r="H8" s="72"/>
      <c r="I8" s="72"/>
      <c r="J8" s="43">
        <f t="shared" si="1"/>
        <v>0</v>
      </c>
      <c r="K8" s="45">
        <f t="shared" si="3"/>
        <v>0</v>
      </c>
      <c r="L8" s="41" t="e">
        <f t="shared" si="5"/>
        <v>#DIV/0!</v>
      </c>
      <c r="M8" s="40" t="b">
        <f t="shared" si="4"/>
        <v>0</v>
      </c>
      <c r="N8" s="42">
        <f t="shared" si="2"/>
        <v>3</v>
      </c>
      <c r="O8" s="42">
        <f>'เม.ย.66'!N8</f>
        <v>1</v>
      </c>
      <c r="P8" s="55"/>
      <c r="Q8" s="72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71"/>
      <c r="E9" s="71"/>
      <c r="F9" s="71"/>
      <c r="G9" s="43">
        <f t="shared" si="0"/>
        <v>3</v>
      </c>
      <c r="H9" s="72"/>
      <c r="I9" s="72"/>
      <c r="J9" s="43">
        <f t="shared" si="1"/>
        <v>0</v>
      </c>
      <c r="K9" s="45">
        <f t="shared" si="3"/>
        <v>0</v>
      </c>
      <c r="L9" s="41" t="e">
        <f t="shared" si="5"/>
        <v>#DIV/0!</v>
      </c>
      <c r="M9" s="40" t="b">
        <f t="shared" si="4"/>
        <v>0</v>
      </c>
      <c r="N9" s="42">
        <f t="shared" si="2"/>
        <v>3</v>
      </c>
      <c r="O9" s="42">
        <f>'เม.ย.66'!N9</f>
        <v>1</v>
      </c>
      <c r="P9" s="55"/>
      <c r="Q9" s="72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71"/>
      <c r="E10" s="71"/>
      <c r="F10" s="71"/>
      <c r="G10" s="43">
        <f t="shared" si="0"/>
        <v>3</v>
      </c>
      <c r="H10" s="72"/>
      <c r="I10" s="72"/>
      <c r="J10" s="43">
        <f t="shared" si="1"/>
        <v>0</v>
      </c>
      <c r="K10" s="45">
        <f t="shared" si="3"/>
        <v>0</v>
      </c>
      <c r="L10" s="41" t="e">
        <f t="shared" si="5"/>
        <v>#DIV/0!</v>
      </c>
      <c r="M10" s="40" t="b">
        <f t="shared" si="4"/>
        <v>0</v>
      </c>
      <c r="N10" s="42">
        <f t="shared" si="2"/>
        <v>3</v>
      </c>
      <c r="O10" s="42">
        <f>'เม.ย.66'!N10</f>
        <v>1</v>
      </c>
      <c r="P10" s="55"/>
      <c r="Q10" s="72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71"/>
      <c r="E11" s="71"/>
      <c r="F11" s="71"/>
      <c r="G11" s="43">
        <f t="shared" si="0"/>
        <v>3</v>
      </c>
      <c r="H11" s="72"/>
      <c r="I11" s="72"/>
      <c r="J11" s="43">
        <f t="shared" si="1"/>
        <v>0</v>
      </c>
      <c r="K11" s="45">
        <f t="shared" si="3"/>
        <v>0</v>
      </c>
      <c r="L11" s="41" t="e">
        <f t="shared" si="5"/>
        <v>#DIV/0!</v>
      </c>
      <c r="M11" s="40" t="b">
        <f t="shared" si="4"/>
        <v>0</v>
      </c>
      <c r="N11" s="42">
        <f t="shared" si="2"/>
        <v>3</v>
      </c>
      <c r="O11" s="42">
        <f>'เม.ย.66'!N11</f>
        <v>1</v>
      </c>
      <c r="P11" s="55"/>
      <c r="Q11" s="72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71"/>
      <c r="E12" s="71"/>
      <c r="F12" s="71"/>
      <c r="G12" s="43">
        <f t="shared" si="0"/>
        <v>3</v>
      </c>
      <c r="H12" s="72"/>
      <c r="I12" s="72"/>
      <c r="J12" s="43">
        <f t="shared" si="1"/>
        <v>0</v>
      </c>
      <c r="K12" s="45">
        <f t="shared" si="3"/>
        <v>0</v>
      </c>
      <c r="L12" s="41" t="e">
        <f t="shared" si="5"/>
        <v>#DIV/0!</v>
      </c>
      <c r="M12" s="40" t="b">
        <f t="shared" si="4"/>
        <v>0</v>
      </c>
      <c r="N12" s="42">
        <f t="shared" si="2"/>
        <v>3</v>
      </c>
      <c r="O12" s="42">
        <f>'เม.ย.66'!N12</f>
        <v>0</v>
      </c>
      <c r="P12" s="55"/>
      <c r="Q12" s="72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73"/>
      <c r="E13" s="71"/>
      <c r="F13" s="71"/>
      <c r="G13" s="43">
        <f t="shared" si="0"/>
        <v>3</v>
      </c>
      <c r="H13" s="72"/>
      <c r="I13" s="72"/>
      <c r="J13" s="43">
        <f t="shared" si="1"/>
        <v>0</v>
      </c>
      <c r="K13" s="45">
        <f t="shared" si="3"/>
        <v>0</v>
      </c>
      <c r="L13" s="41" t="e">
        <f t="shared" si="5"/>
        <v>#DIV/0!</v>
      </c>
      <c r="M13" s="40" t="b">
        <f t="shared" si="4"/>
        <v>0</v>
      </c>
      <c r="N13" s="42">
        <f t="shared" si="2"/>
        <v>3</v>
      </c>
      <c r="O13" s="42">
        <f>'เม.ย.66'!N13</f>
        <v>1</v>
      </c>
      <c r="P13" s="55"/>
      <c r="Q13" s="72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71"/>
      <c r="E14" s="71"/>
      <c r="F14" s="71"/>
      <c r="G14" s="43">
        <f t="shared" si="0"/>
        <v>3</v>
      </c>
      <c r="H14" s="72"/>
      <c r="I14" s="72"/>
      <c r="J14" s="43">
        <f t="shared" si="1"/>
        <v>0</v>
      </c>
      <c r="K14" s="45">
        <f t="shared" si="3"/>
        <v>0</v>
      </c>
      <c r="L14" s="41" t="e">
        <f t="shared" si="5"/>
        <v>#DIV/0!</v>
      </c>
      <c r="M14" s="40" t="b">
        <f t="shared" si="4"/>
        <v>0</v>
      </c>
      <c r="N14" s="42">
        <f t="shared" si="2"/>
        <v>3</v>
      </c>
      <c r="O14" s="42">
        <f>'เม.ย.66'!N14</f>
        <v>0</v>
      </c>
      <c r="P14" s="55"/>
      <c r="Q14" s="72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71"/>
      <c r="E15" s="71"/>
      <c r="F15" s="71"/>
      <c r="G15" s="43">
        <f t="shared" si="0"/>
        <v>3</v>
      </c>
      <c r="H15" s="72"/>
      <c r="I15" s="72"/>
      <c r="J15" s="43">
        <f t="shared" si="1"/>
        <v>0</v>
      </c>
      <c r="K15" s="45">
        <f t="shared" si="3"/>
        <v>0</v>
      </c>
      <c r="L15" s="41" t="e">
        <f t="shared" si="5"/>
        <v>#DIV/0!</v>
      </c>
      <c r="M15" s="40" t="b">
        <f t="shared" si="4"/>
        <v>0</v>
      </c>
      <c r="N15" s="42">
        <f t="shared" si="2"/>
        <v>3</v>
      </c>
      <c r="O15" s="42">
        <f>'เม.ย.66'!N15</f>
        <v>1</v>
      </c>
      <c r="P15" s="55"/>
      <c r="Q15" s="72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71"/>
      <c r="E16" s="71"/>
      <c r="F16" s="71"/>
      <c r="G16" s="43">
        <f t="shared" si="0"/>
        <v>3</v>
      </c>
      <c r="H16" s="72"/>
      <c r="I16" s="72"/>
      <c r="J16" s="43">
        <f t="shared" si="1"/>
        <v>0</v>
      </c>
      <c r="K16" s="45">
        <f t="shared" si="3"/>
        <v>0</v>
      </c>
      <c r="L16" s="41" t="e">
        <f t="shared" si="5"/>
        <v>#DIV/0!</v>
      </c>
      <c r="M16" s="40" t="b">
        <f t="shared" si="4"/>
        <v>0</v>
      </c>
      <c r="N16" s="42">
        <f t="shared" si="2"/>
        <v>3</v>
      </c>
      <c r="O16" s="42">
        <f>'เม.ย.66'!N16</f>
        <v>1</v>
      </c>
      <c r="P16" s="55"/>
      <c r="Q16" s="72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71"/>
      <c r="E17" s="71"/>
      <c r="F17" s="71"/>
      <c r="G17" s="43">
        <f t="shared" si="0"/>
        <v>3</v>
      </c>
      <c r="H17" s="72"/>
      <c r="I17" s="72"/>
      <c r="J17" s="43">
        <f t="shared" si="1"/>
        <v>0</v>
      </c>
      <c r="K17" s="45">
        <f t="shared" si="3"/>
        <v>0</v>
      </c>
      <c r="L17" s="41" t="e">
        <f t="shared" si="5"/>
        <v>#DIV/0!</v>
      </c>
      <c r="M17" s="40" t="b">
        <f t="shared" si="4"/>
        <v>0</v>
      </c>
      <c r="N17" s="42">
        <f t="shared" si="2"/>
        <v>3</v>
      </c>
      <c r="O17" s="42">
        <f>'เม.ย.66'!N17</f>
        <v>1</v>
      </c>
      <c r="P17" s="55"/>
      <c r="Q17" s="72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71"/>
      <c r="E18" s="71"/>
      <c r="F18" s="71"/>
      <c r="G18" s="43">
        <f t="shared" si="0"/>
        <v>3</v>
      </c>
      <c r="H18" s="72"/>
      <c r="I18" s="72"/>
      <c r="J18" s="43">
        <f t="shared" si="1"/>
        <v>0</v>
      </c>
      <c r="K18" s="45">
        <f t="shared" si="3"/>
        <v>0</v>
      </c>
      <c r="L18" s="41" t="e">
        <f t="shared" si="5"/>
        <v>#DIV/0!</v>
      </c>
      <c r="M18" s="40" t="b">
        <f t="shared" si="4"/>
        <v>0</v>
      </c>
      <c r="N18" s="42">
        <f t="shared" si="2"/>
        <v>3</v>
      </c>
      <c r="O18" s="42">
        <f>'เม.ย.66'!N18</f>
        <v>1</v>
      </c>
      <c r="P18" s="55"/>
      <c r="Q18" s="72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71"/>
      <c r="E19" s="71"/>
      <c r="F19" s="71"/>
      <c r="G19" s="43">
        <f t="shared" si="0"/>
        <v>3</v>
      </c>
      <c r="H19" s="72"/>
      <c r="I19" s="72"/>
      <c r="J19" s="43">
        <f t="shared" si="1"/>
        <v>0</v>
      </c>
      <c r="K19" s="45">
        <f t="shared" si="3"/>
        <v>0</v>
      </c>
      <c r="L19" s="41" t="e">
        <f t="shared" si="5"/>
        <v>#DIV/0!</v>
      </c>
      <c r="M19" s="40" t="b">
        <f t="shared" si="4"/>
        <v>0</v>
      </c>
      <c r="N19" s="42">
        <f t="shared" si="2"/>
        <v>3</v>
      </c>
      <c r="O19" s="42">
        <f>'เม.ย.66'!N19</f>
        <v>1</v>
      </c>
      <c r="P19" s="55"/>
      <c r="Q19" s="72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71"/>
      <c r="E20" s="71"/>
      <c r="F20" s="71"/>
      <c r="G20" s="43">
        <f t="shared" si="0"/>
        <v>3</v>
      </c>
      <c r="H20" s="72"/>
      <c r="I20" s="72"/>
      <c r="J20" s="43">
        <f t="shared" si="1"/>
        <v>0</v>
      </c>
      <c r="K20" s="45">
        <f t="shared" si="3"/>
        <v>0</v>
      </c>
      <c r="L20" s="41" t="e">
        <f t="shared" si="5"/>
        <v>#DIV/0!</v>
      </c>
      <c r="M20" s="40" t="b">
        <f t="shared" si="4"/>
        <v>0</v>
      </c>
      <c r="N20" s="42">
        <f t="shared" si="2"/>
        <v>3</v>
      </c>
      <c r="O20" s="42">
        <f>'เม.ย.66'!N20</f>
        <v>1</v>
      </c>
      <c r="P20" s="55"/>
      <c r="Q20" s="72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3" t="s">
        <v>83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6" t="s">
        <v>53</v>
      </c>
      <c r="P1" s="52"/>
      <c r="Q1" s="38"/>
    </row>
    <row r="2" spans="1:25" ht="54.75" customHeight="1" thickBot="1">
      <c r="C2" s="94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84</v>
      </c>
      <c r="O2" s="113" t="s">
        <v>85</v>
      </c>
      <c r="P2" s="113" t="s">
        <v>56</v>
      </c>
      <c r="Q2" s="109" t="s">
        <v>37</v>
      </c>
    </row>
    <row r="3" spans="1:25" ht="38.25" customHeight="1" thickBot="1">
      <c r="C3" s="94"/>
      <c r="D3" s="101" t="s">
        <v>36</v>
      </c>
      <c r="E3" s="101" t="s">
        <v>35</v>
      </c>
      <c r="F3" s="101" t="s">
        <v>34</v>
      </c>
      <c r="G3" s="102" t="s">
        <v>29</v>
      </c>
      <c r="H3" s="103" t="s">
        <v>33</v>
      </c>
      <c r="I3" s="94" t="s">
        <v>32</v>
      </c>
      <c r="J3" s="104" t="s">
        <v>29</v>
      </c>
      <c r="K3" s="105" t="s">
        <v>31</v>
      </c>
      <c r="L3" s="94" t="s">
        <v>30</v>
      </c>
      <c r="M3" s="99" t="s">
        <v>29</v>
      </c>
      <c r="N3" s="98"/>
      <c r="O3" s="113"/>
      <c r="P3" s="113"/>
      <c r="Q3" s="109"/>
    </row>
    <row r="4" spans="1:25" ht="36.75" customHeight="1" thickBot="1">
      <c r="C4" s="94"/>
      <c r="D4" s="101"/>
      <c r="E4" s="101"/>
      <c r="F4" s="101"/>
      <c r="G4" s="102"/>
      <c r="H4" s="103"/>
      <c r="I4" s="94"/>
      <c r="J4" s="104"/>
      <c r="K4" s="105"/>
      <c r="L4" s="94"/>
      <c r="M4" s="99"/>
      <c r="N4" s="98"/>
      <c r="O4" s="113"/>
      <c r="P4" s="113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8" t="s">
        <v>28</v>
      </c>
      <c r="D5" s="75"/>
      <c r="E5" s="75"/>
      <c r="F5" s="75"/>
      <c r="G5" s="59">
        <f t="shared" ref="G5:G20" si="0">(IF(D5&lt;1.5,1,0))+(IF(E5&lt;1,1,0))+(IF(F5&lt;0.8,1,0))</f>
        <v>3</v>
      </c>
      <c r="H5" s="76"/>
      <c r="I5" s="76"/>
      <c r="J5" s="59">
        <f t="shared" ref="J5:J20" si="1">IF(I5&lt;0,1,0)+IF(H5&lt;0,1,0)</f>
        <v>0</v>
      </c>
      <c r="K5" s="60">
        <f>SUM(I5/9)</f>
        <v>0</v>
      </c>
      <c r="L5" s="61" t="e">
        <f>+H5/K5</f>
        <v>#DIV/0!</v>
      </c>
      <c r="M5" s="59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4">
        <f t="shared" ref="N5:N20" si="2">SUM(G5+J5+M5)</f>
        <v>3</v>
      </c>
      <c r="O5" s="62">
        <f>'พ.ค.66'!N5</f>
        <v>3</v>
      </c>
      <c r="P5" s="76"/>
      <c r="Q5" s="63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8" t="s">
        <v>27</v>
      </c>
      <c r="D6" s="75"/>
      <c r="E6" s="75"/>
      <c r="F6" s="75"/>
      <c r="G6" s="59">
        <f t="shared" si="0"/>
        <v>3</v>
      </c>
      <c r="H6" s="76"/>
      <c r="I6" s="76"/>
      <c r="J6" s="59">
        <f>IF(I6&lt;0,1,0)+IF(H6&lt;0,1,0)</f>
        <v>0</v>
      </c>
      <c r="K6" s="60">
        <f t="shared" ref="K6:K20" si="3">SUM(I6/9)</f>
        <v>0</v>
      </c>
      <c r="L6" s="61" t="e">
        <f>+H6/K6</f>
        <v>#DIV/0!</v>
      </c>
      <c r="M6" s="59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4">
        <f>SUM(G6+J6+M6)</f>
        <v>3</v>
      </c>
      <c r="O6" s="62">
        <f>'พ.ค.66'!N6</f>
        <v>3</v>
      </c>
      <c r="P6" s="76"/>
      <c r="Q6" s="76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8" t="s">
        <v>26</v>
      </c>
      <c r="D7" s="75"/>
      <c r="E7" s="75"/>
      <c r="F7" s="75"/>
      <c r="G7" s="59">
        <f t="shared" si="0"/>
        <v>3</v>
      </c>
      <c r="H7" s="76"/>
      <c r="I7" s="76"/>
      <c r="J7" s="59">
        <f t="shared" si="1"/>
        <v>0</v>
      </c>
      <c r="K7" s="60">
        <f t="shared" si="3"/>
        <v>0</v>
      </c>
      <c r="L7" s="61" t="e">
        <f t="shared" ref="L7:L20" si="5">+H7/K7</f>
        <v>#DIV/0!</v>
      </c>
      <c r="M7" s="59" t="b">
        <f t="shared" si="4"/>
        <v>0</v>
      </c>
      <c r="N7" s="74">
        <f t="shared" si="2"/>
        <v>3</v>
      </c>
      <c r="O7" s="62">
        <f>'พ.ค.66'!N7</f>
        <v>3</v>
      </c>
      <c r="P7" s="76"/>
      <c r="Q7" s="76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8" t="s">
        <v>25</v>
      </c>
      <c r="D8" s="75"/>
      <c r="E8" s="75"/>
      <c r="F8" s="75"/>
      <c r="G8" s="59">
        <f t="shared" si="0"/>
        <v>3</v>
      </c>
      <c r="H8" s="76"/>
      <c r="I8" s="76"/>
      <c r="J8" s="59">
        <f t="shared" si="1"/>
        <v>0</v>
      </c>
      <c r="K8" s="60">
        <f t="shared" si="3"/>
        <v>0</v>
      </c>
      <c r="L8" s="61" t="e">
        <f t="shared" si="5"/>
        <v>#DIV/0!</v>
      </c>
      <c r="M8" s="59" t="b">
        <f t="shared" si="4"/>
        <v>0</v>
      </c>
      <c r="N8" s="74">
        <f t="shared" si="2"/>
        <v>3</v>
      </c>
      <c r="O8" s="62">
        <f>'พ.ค.66'!N8</f>
        <v>3</v>
      </c>
      <c r="P8" s="76"/>
      <c r="Q8" s="76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8" t="s">
        <v>24</v>
      </c>
      <c r="D9" s="75"/>
      <c r="E9" s="75"/>
      <c r="F9" s="75"/>
      <c r="G9" s="59">
        <f t="shared" si="0"/>
        <v>3</v>
      </c>
      <c r="H9" s="76"/>
      <c r="I9" s="76"/>
      <c r="J9" s="59">
        <f t="shared" si="1"/>
        <v>0</v>
      </c>
      <c r="K9" s="60">
        <f t="shared" si="3"/>
        <v>0</v>
      </c>
      <c r="L9" s="61" t="e">
        <f t="shared" si="5"/>
        <v>#DIV/0!</v>
      </c>
      <c r="M9" s="59" t="b">
        <f t="shared" si="4"/>
        <v>0</v>
      </c>
      <c r="N9" s="74">
        <f t="shared" si="2"/>
        <v>3</v>
      </c>
      <c r="O9" s="62">
        <f>'พ.ค.66'!N9</f>
        <v>3</v>
      </c>
      <c r="P9" s="76"/>
      <c r="Q9" s="76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8" t="s">
        <v>23</v>
      </c>
      <c r="D10" s="75"/>
      <c r="E10" s="77"/>
      <c r="F10" s="75"/>
      <c r="G10" s="59">
        <f t="shared" si="0"/>
        <v>3</v>
      </c>
      <c r="H10" s="76"/>
      <c r="I10" s="76"/>
      <c r="J10" s="59">
        <f t="shared" si="1"/>
        <v>0</v>
      </c>
      <c r="K10" s="60">
        <f t="shared" si="3"/>
        <v>0</v>
      </c>
      <c r="L10" s="61" t="e">
        <f t="shared" si="5"/>
        <v>#DIV/0!</v>
      </c>
      <c r="M10" s="59" t="b">
        <f t="shared" si="4"/>
        <v>0</v>
      </c>
      <c r="N10" s="74">
        <f t="shared" si="2"/>
        <v>3</v>
      </c>
      <c r="O10" s="62">
        <f>'พ.ค.66'!N10</f>
        <v>3</v>
      </c>
      <c r="P10" s="76"/>
      <c r="Q10" s="76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8" t="s">
        <v>22</v>
      </c>
      <c r="D11" s="75"/>
      <c r="E11" s="75"/>
      <c r="F11" s="75"/>
      <c r="G11" s="59">
        <f t="shared" si="0"/>
        <v>3</v>
      </c>
      <c r="H11" s="76"/>
      <c r="I11" s="76"/>
      <c r="J11" s="59">
        <f t="shared" si="1"/>
        <v>0</v>
      </c>
      <c r="K11" s="60">
        <f t="shared" si="3"/>
        <v>0</v>
      </c>
      <c r="L11" s="61" t="e">
        <f t="shared" si="5"/>
        <v>#DIV/0!</v>
      </c>
      <c r="M11" s="59" t="b">
        <f t="shared" si="4"/>
        <v>0</v>
      </c>
      <c r="N11" s="74">
        <f t="shared" si="2"/>
        <v>3</v>
      </c>
      <c r="O11" s="62">
        <f>'พ.ค.66'!N11</f>
        <v>3</v>
      </c>
      <c r="P11" s="76"/>
      <c r="Q11" s="76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8" t="s">
        <v>21</v>
      </c>
      <c r="D12" s="75"/>
      <c r="E12" s="75"/>
      <c r="F12" s="75"/>
      <c r="G12" s="59">
        <f t="shared" si="0"/>
        <v>3</v>
      </c>
      <c r="H12" s="76"/>
      <c r="I12" s="76"/>
      <c r="J12" s="59">
        <f t="shared" si="1"/>
        <v>0</v>
      </c>
      <c r="K12" s="60">
        <f t="shared" si="3"/>
        <v>0</v>
      </c>
      <c r="L12" s="61" t="e">
        <f t="shared" si="5"/>
        <v>#DIV/0!</v>
      </c>
      <c r="M12" s="59" t="b">
        <f t="shared" si="4"/>
        <v>0</v>
      </c>
      <c r="N12" s="74">
        <f t="shared" si="2"/>
        <v>3</v>
      </c>
      <c r="O12" s="62">
        <f>'พ.ค.66'!N12</f>
        <v>3</v>
      </c>
      <c r="P12" s="76"/>
      <c r="Q12" s="76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8" t="s">
        <v>20</v>
      </c>
      <c r="D13" s="75"/>
      <c r="E13" s="75"/>
      <c r="F13" s="75"/>
      <c r="G13" s="59">
        <f t="shared" si="0"/>
        <v>3</v>
      </c>
      <c r="H13" s="76"/>
      <c r="I13" s="76"/>
      <c r="J13" s="59">
        <f t="shared" si="1"/>
        <v>0</v>
      </c>
      <c r="K13" s="60">
        <f t="shared" si="3"/>
        <v>0</v>
      </c>
      <c r="L13" s="61" t="e">
        <f t="shared" si="5"/>
        <v>#DIV/0!</v>
      </c>
      <c r="M13" s="59" t="b">
        <f t="shared" si="4"/>
        <v>0</v>
      </c>
      <c r="N13" s="74">
        <f t="shared" si="2"/>
        <v>3</v>
      </c>
      <c r="O13" s="62">
        <f>'พ.ค.66'!N13</f>
        <v>3</v>
      </c>
      <c r="P13" s="76"/>
      <c r="Q13" s="76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8" t="s">
        <v>19</v>
      </c>
      <c r="D14" s="75"/>
      <c r="E14" s="75"/>
      <c r="F14" s="75"/>
      <c r="G14" s="59">
        <f t="shared" si="0"/>
        <v>3</v>
      </c>
      <c r="H14" s="76"/>
      <c r="I14" s="76"/>
      <c r="J14" s="59">
        <f t="shared" si="1"/>
        <v>0</v>
      </c>
      <c r="K14" s="60">
        <f t="shared" si="3"/>
        <v>0</v>
      </c>
      <c r="L14" s="61" t="e">
        <f t="shared" si="5"/>
        <v>#DIV/0!</v>
      </c>
      <c r="M14" s="59" t="b">
        <f t="shared" si="4"/>
        <v>0</v>
      </c>
      <c r="N14" s="74">
        <f t="shared" si="2"/>
        <v>3</v>
      </c>
      <c r="O14" s="62">
        <f>'พ.ค.66'!N14</f>
        <v>3</v>
      </c>
      <c r="P14" s="76"/>
      <c r="Q14" s="76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8" t="s">
        <v>18</v>
      </c>
      <c r="D15" s="75"/>
      <c r="E15" s="75"/>
      <c r="F15" s="75"/>
      <c r="G15" s="59">
        <f t="shared" si="0"/>
        <v>3</v>
      </c>
      <c r="H15" s="76"/>
      <c r="I15" s="76"/>
      <c r="J15" s="59">
        <f t="shared" si="1"/>
        <v>0</v>
      </c>
      <c r="K15" s="60">
        <f t="shared" si="3"/>
        <v>0</v>
      </c>
      <c r="L15" s="61" t="e">
        <f t="shared" si="5"/>
        <v>#DIV/0!</v>
      </c>
      <c r="M15" s="59" t="b">
        <f t="shared" si="4"/>
        <v>0</v>
      </c>
      <c r="N15" s="74">
        <f t="shared" si="2"/>
        <v>3</v>
      </c>
      <c r="O15" s="62">
        <f>'พ.ค.66'!N15</f>
        <v>3</v>
      </c>
      <c r="P15" s="76"/>
      <c r="Q15" s="76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8" t="s">
        <v>17</v>
      </c>
      <c r="D16" s="77"/>
      <c r="E16" s="75"/>
      <c r="F16" s="75"/>
      <c r="G16" s="59">
        <f t="shared" si="0"/>
        <v>3</v>
      </c>
      <c r="H16" s="76"/>
      <c r="I16" s="76"/>
      <c r="J16" s="59">
        <f t="shared" si="1"/>
        <v>0</v>
      </c>
      <c r="K16" s="60">
        <f t="shared" si="3"/>
        <v>0</v>
      </c>
      <c r="L16" s="61" t="e">
        <f t="shared" si="5"/>
        <v>#DIV/0!</v>
      </c>
      <c r="M16" s="59" t="b">
        <f t="shared" si="4"/>
        <v>0</v>
      </c>
      <c r="N16" s="74">
        <f t="shared" si="2"/>
        <v>3</v>
      </c>
      <c r="O16" s="62">
        <f>'พ.ค.66'!N16</f>
        <v>3</v>
      </c>
      <c r="P16" s="76"/>
      <c r="Q16" s="76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8" t="s">
        <v>16</v>
      </c>
      <c r="D17" s="77"/>
      <c r="E17" s="75"/>
      <c r="F17" s="75"/>
      <c r="G17" s="59">
        <f t="shared" si="0"/>
        <v>3</v>
      </c>
      <c r="H17" s="76"/>
      <c r="I17" s="76"/>
      <c r="J17" s="59">
        <f t="shared" si="1"/>
        <v>0</v>
      </c>
      <c r="K17" s="60">
        <f t="shared" si="3"/>
        <v>0</v>
      </c>
      <c r="L17" s="61" t="e">
        <f t="shared" si="5"/>
        <v>#DIV/0!</v>
      </c>
      <c r="M17" s="59" t="b">
        <f t="shared" si="4"/>
        <v>0</v>
      </c>
      <c r="N17" s="74">
        <f t="shared" si="2"/>
        <v>3</v>
      </c>
      <c r="O17" s="62">
        <f>'พ.ค.66'!N17</f>
        <v>3</v>
      </c>
      <c r="P17" s="76"/>
      <c r="Q17" s="76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8" t="s">
        <v>15</v>
      </c>
      <c r="D18" s="75"/>
      <c r="E18" s="75"/>
      <c r="F18" s="77"/>
      <c r="G18" s="59">
        <f t="shared" si="0"/>
        <v>3</v>
      </c>
      <c r="H18" s="76"/>
      <c r="I18" s="76"/>
      <c r="J18" s="59">
        <f t="shared" si="1"/>
        <v>0</v>
      </c>
      <c r="K18" s="60">
        <f t="shared" si="3"/>
        <v>0</v>
      </c>
      <c r="L18" s="61" t="e">
        <f t="shared" si="5"/>
        <v>#DIV/0!</v>
      </c>
      <c r="M18" s="59" t="b">
        <f t="shared" si="4"/>
        <v>0</v>
      </c>
      <c r="N18" s="74">
        <f t="shared" si="2"/>
        <v>3</v>
      </c>
      <c r="O18" s="62">
        <f>'พ.ค.66'!N18</f>
        <v>3</v>
      </c>
      <c r="P18" s="76"/>
      <c r="Q18" s="76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8" t="s">
        <v>14</v>
      </c>
      <c r="D19" s="75"/>
      <c r="E19" s="75"/>
      <c r="F19" s="59"/>
      <c r="G19" s="59">
        <f t="shared" si="0"/>
        <v>3</v>
      </c>
      <c r="H19" s="76"/>
      <c r="I19" s="76"/>
      <c r="J19" s="59">
        <f t="shared" si="1"/>
        <v>0</v>
      </c>
      <c r="K19" s="60">
        <f t="shared" si="3"/>
        <v>0</v>
      </c>
      <c r="L19" s="61" t="e">
        <f t="shared" si="5"/>
        <v>#DIV/0!</v>
      </c>
      <c r="M19" s="59" t="b">
        <f t="shared" si="4"/>
        <v>0</v>
      </c>
      <c r="N19" s="74">
        <f t="shared" si="2"/>
        <v>3</v>
      </c>
      <c r="O19" s="62">
        <f>'พ.ค.66'!N19</f>
        <v>3</v>
      </c>
      <c r="P19" s="76"/>
      <c r="Q19" s="76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8" t="s">
        <v>13</v>
      </c>
      <c r="D20" s="75"/>
      <c r="E20" s="75"/>
      <c r="F20" s="75"/>
      <c r="G20" s="59">
        <f t="shared" si="0"/>
        <v>3</v>
      </c>
      <c r="H20" s="76"/>
      <c r="I20" s="76"/>
      <c r="J20" s="59">
        <f t="shared" si="1"/>
        <v>0</v>
      </c>
      <c r="K20" s="60">
        <f t="shared" si="3"/>
        <v>0</v>
      </c>
      <c r="L20" s="61" t="e">
        <f t="shared" si="5"/>
        <v>#DIV/0!</v>
      </c>
      <c r="M20" s="59" t="b">
        <f t="shared" si="4"/>
        <v>0</v>
      </c>
      <c r="N20" s="74">
        <f t="shared" si="2"/>
        <v>3</v>
      </c>
      <c r="O20" s="62">
        <f>'พ.ค.66'!N20</f>
        <v>3</v>
      </c>
      <c r="P20" s="76"/>
      <c r="Q20" s="76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7" t="s">
        <v>5</v>
      </c>
      <c r="M23" s="107"/>
      <c r="N23" s="10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7"/>
      <c r="M24" s="107"/>
      <c r="N24" s="10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7" t="s">
        <v>5</v>
      </c>
      <c r="M25" s="107"/>
      <c r="N25" s="10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7"/>
      <c r="M26" s="107"/>
      <c r="N26" s="10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8" t="s">
        <v>5</v>
      </c>
      <c r="L27" s="10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7" t="s">
        <v>5</v>
      </c>
      <c r="M30" s="107"/>
      <c r="N30" s="10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7"/>
      <c r="M31" s="107"/>
      <c r="N31" s="10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ต.ค.65</vt:lpstr>
      <vt:lpstr>พ.ย.65</vt:lpstr>
      <vt:lpstr>ธ.ค.65</vt:lpstr>
      <vt:lpstr>ม.ค.66</vt:lpstr>
      <vt:lpstr>ก.พ.66</vt:lpstr>
      <vt:lpstr>มี.ค.66</vt:lpstr>
      <vt:lpstr>เม.ย.66</vt:lpstr>
      <vt:lpstr>พ.ค.66</vt:lpstr>
      <vt:lpstr>มิ.ย.66</vt:lpstr>
      <vt:lpstr>ก.ค.66</vt:lpstr>
      <vt:lpstr>ส.ค.66</vt:lpstr>
      <vt:lpstr>ก.ย.66 </vt:lpstr>
      <vt:lpstr>Sheet2</vt:lpstr>
      <vt:lpstr>Sheet1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2023-05-15T09:00:36Z</dcterms:modified>
</cp:coreProperties>
</file>